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45" windowWidth="11610" windowHeight="6495" activeTab="1"/>
  </bookViews>
  <sheets>
    <sheet name="Consolidated Income Stmt" sheetId="1" r:id="rId1"/>
    <sheet name="Consolidated Balance Sheet" sheetId="2" r:id="rId2"/>
    <sheet name="Notes" sheetId="3" r:id="rId3"/>
  </sheets>
  <definedNames>
    <definedName name="_xlnm.Print_Area" localSheetId="0">'Consolidated Income Stmt'!$A$1:$H$36</definedName>
    <definedName name="_xlnm.Print_Area" localSheetId="2">'Notes'!$A$1:$L$145</definedName>
  </definedNames>
  <calcPr fullCalcOnLoad="1"/>
</workbook>
</file>

<file path=xl/sharedStrings.xml><?xml version="1.0" encoding="utf-8"?>
<sst xmlns="http://schemas.openxmlformats.org/spreadsheetml/2006/main" count="204" uniqueCount="159">
  <si>
    <t>CONSOLIDATED INCOME STATEMENT</t>
  </si>
  <si>
    <t>INDIVIDUAL QUARTER</t>
  </si>
  <si>
    <t>CUMULATIVE QUARTER</t>
  </si>
  <si>
    <t>CURRENT YEAR QUARTER</t>
  </si>
  <si>
    <t>CURRENT YEAR TO DATE</t>
  </si>
  <si>
    <t>(a)</t>
  </si>
  <si>
    <t>Turnover</t>
  </si>
  <si>
    <t>Investment income</t>
  </si>
  <si>
    <t>(b)</t>
  </si>
  <si>
    <t>(c)</t>
  </si>
  <si>
    <t>Other income including interest income</t>
  </si>
  <si>
    <t>Interest on borrowings</t>
  </si>
  <si>
    <t>(d)</t>
  </si>
  <si>
    <t>(e)</t>
  </si>
  <si>
    <t>(f)</t>
  </si>
  <si>
    <t>(g)</t>
  </si>
  <si>
    <t>(h)</t>
  </si>
  <si>
    <t>(i)</t>
  </si>
  <si>
    <t>Taxation</t>
  </si>
  <si>
    <t>(ii)</t>
  </si>
  <si>
    <t>Less minority interests</t>
  </si>
  <si>
    <t>(j)</t>
  </si>
  <si>
    <t>(iii)</t>
  </si>
  <si>
    <t>(k)</t>
  </si>
  <si>
    <t>(l)</t>
  </si>
  <si>
    <t>Extraordinary items</t>
  </si>
  <si>
    <t>Extraordinary items attributable to members of the company</t>
  </si>
  <si>
    <t>Earning per share based on 2 (j) above after deducting any provision for preference dividends, if any :-</t>
  </si>
  <si>
    <t>AS AT END OF CURRENT YEAR QUARTER</t>
  </si>
  <si>
    <t>Fixed Assets</t>
  </si>
  <si>
    <t>Current Assets</t>
  </si>
  <si>
    <t>Stocks</t>
  </si>
  <si>
    <t>Trade Debtors</t>
  </si>
  <si>
    <t>Current Liabilities</t>
  </si>
  <si>
    <t>Provision for taxation</t>
  </si>
  <si>
    <t>Other Creditors</t>
  </si>
  <si>
    <t>Trade Creditors</t>
  </si>
  <si>
    <t>Minority Interests</t>
  </si>
  <si>
    <t>Other Long Term Liabilities</t>
  </si>
  <si>
    <t>Net tangible assets per share (sen)</t>
  </si>
  <si>
    <t>Long Term Borrowings</t>
  </si>
  <si>
    <t>Share Premium</t>
  </si>
  <si>
    <t>Retained Profit</t>
  </si>
  <si>
    <t>Depreciation and amortization</t>
  </si>
  <si>
    <t>Exceptional items</t>
  </si>
  <si>
    <t>AS AT PRECEDING FINANCIAL YEAR END</t>
  </si>
  <si>
    <t>Intangible Assets</t>
  </si>
  <si>
    <t>(Incorporated in Malaysia)</t>
  </si>
  <si>
    <t>CONSOLIDATED BALANCE SHEET</t>
  </si>
  <si>
    <t>Share Capital</t>
  </si>
  <si>
    <t xml:space="preserve"> Reserves</t>
  </si>
  <si>
    <t>NOTES</t>
  </si>
  <si>
    <t>RM</t>
  </si>
  <si>
    <t>The Group's operations were not subject to any seasonal or cyclical changes.</t>
  </si>
  <si>
    <t>There was no financial instrument with off-balance sheet risk as at the date of this announcement applicable to the Group.</t>
  </si>
  <si>
    <t>No segmental reporting has been prepared as the Group is only engaged in the software development and the Group operates principally in Malaysia.</t>
  </si>
  <si>
    <t>Review of Performance</t>
  </si>
  <si>
    <t>This is not applicable to the Group</t>
  </si>
  <si>
    <t>Dividends</t>
  </si>
  <si>
    <t>By Order of the Board</t>
  </si>
  <si>
    <t>Kuala Lumpur</t>
  </si>
  <si>
    <t>Date:</t>
  </si>
  <si>
    <t xml:space="preserve"> </t>
  </si>
  <si>
    <t>n/a</t>
  </si>
  <si>
    <t>Fixed deposits</t>
  </si>
  <si>
    <t>Cash and bank balances</t>
  </si>
  <si>
    <t>Accounting Policies</t>
  </si>
  <si>
    <t>Exceptional Items</t>
  </si>
  <si>
    <t>Extraordinary Items</t>
  </si>
  <si>
    <t>Pre-acquisition Profit</t>
  </si>
  <si>
    <t>Profit on sales of Investment and/or Properties</t>
  </si>
  <si>
    <t>Purchase or Disposal of Quoted Securities</t>
  </si>
  <si>
    <t>Changes in Composition of the Company/Group</t>
  </si>
  <si>
    <t>Seasonal or Cyclical Factors</t>
  </si>
  <si>
    <t>Issuances or Repayment of Debts and Equity Securities</t>
  </si>
  <si>
    <t>Group Borrowings and Debts Securities</t>
  </si>
  <si>
    <t>Contingent Liabilities</t>
  </si>
  <si>
    <t>Financial Instruments</t>
  </si>
  <si>
    <t>Material Litigation</t>
  </si>
  <si>
    <t>Segmental Reporting</t>
  </si>
  <si>
    <t>Comparison with Preceding Quarter's Results</t>
  </si>
  <si>
    <t>Current Year Prospects</t>
  </si>
  <si>
    <t>Variance from Profit Forecast and Profit Guarantee</t>
  </si>
  <si>
    <t xml:space="preserve">RM </t>
  </si>
  <si>
    <t>Share in the results of associated company</t>
  </si>
  <si>
    <t>Other Debtors</t>
  </si>
  <si>
    <t>Secretary</t>
  </si>
  <si>
    <t>Cindy Lim Seck Wah</t>
  </si>
  <si>
    <t>Operating profit/(loss) before Interest on borrowings, depreciation and amortization, exceptional items, income tax, minority interests and extraordinary items</t>
  </si>
  <si>
    <t>Operating profit/(loss) after Interest on borrowings, depreciation and amortization, exceptional items but before income tax, minority interests and extraordinary items</t>
  </si>
  <si>
    <t>Profit/(loss) before taxation, minority interests and extraordinary items</t>
  </si>
  <si>
    <t>Profit/(loss) after taxation before deducted minority interests</t>
  </si>
  <si>
    <t>Profit/(loss) after taxation attributable to members of the company</t>
  </si>
  <si>
    <t>*</t>
  </si>
  <si>
    <t>Shareholders' Funds</t>
  </si>
  <si>
    <t>Preceding</t>
  </si>
  <si>
    <t>Year</t>
  </si>
  <si>
    <t xml:space="preserve">Current </t>
  </si>
  <si>
    <t>Quarter</t>
  </si>
  <si>
    <t>Current</t>
  </si>
  <si>
    <t>Over provision in prior years</t>
  </si>
  <si>
    <t>Transfer to/(from) deferred taxation</t>
  </si>
  <si>
    <t>PRECEDING YEAR CORRESPONDING QUARTER**</t>
  </si>
  <si>
    <t>**</t>
  </si>
  <si>
    <t>Preceding year corresponding quarter was prepared based on pro-rata basis on the full year financial results.</t>
  </si>
  <si>
    <t>PUC FOUNDER (MSC) BERHAD</t>
  </si>
  <si>
    <t>(Company No: 451734 A)</t>
  </si>
  <si>
    <t>Quarter**</t>
  </si>
  <si>
    <t>Taxation based on interest income received*</t>
  </si>
  <si>
    <t>The Company has been awarded Multimedia Super Corridor status by the Government of Malaysia. Accordingly, there is no tax charge for business income for the year under review as the Company has been granted pioneer status under the Promotion of Investments Act, 1986.</t>
  </si>
  <si>
    <t>a)</t>
  </si>
  <si>
    <t>The accounting policies adopted in the quarterly financial statements have been prepared using the same accounting policies as those used in the preparation of the Group's annual financial statements for the year ended 31 December 2001.</t>
  </si>
  <si>
    <t>Basic (based on weighted average Ordinary shares of RM0.10 each*) (sen)</t>
  </si>
  <si>
    <t>Fully diluted (based on weighted average Ordinary shares of RM0.10 each) (sen)</t>
  </si>
  <si>
    <t>PRECEDING YEAR CORRESPONDING PERIOD**</t>
  </si>
  <si>
    <t>No dividend has been declared for the current quarter.</t>
  </si>
  <si>
    <t>31/12/2001</t>
  </si>
  <si>
    <t>There were no changes in composition of the Company/Group except for the following:-</t>
  </si>
  <si>
    <t>There were no contingent liabilities as at the date of this announcement.</t>
  </si>
  <si>
    <t>There was no material litigations pending on the date of this announcement.</t>
  </si>
  <si>
    <t>The exceptional items refer to government grant represents grant provided by the Malaysian Government under the Multimedia Super Corridor Research And Development Grant Scheme, for the purposes of supporting the Company's research and development activities in information technology.</t>
  </si>
  <si>
    <t xml:space="preserve">  </t>
  </si>
  <si>
    <t>Quarterly report on consolidated results for the 2nd quarter ended 30.6.2002</t>
  </si>
  <si>
    <t>On 5th March 2002, the Company issued a prospectus for a public issue of 20,000,000 new ordinary shares of RM0.10 each at an issue price of RM0.42 per ordinary share by way of private placement and public offer payable in full on application in conjunction with its listing on the Malaysian Exchange of Securities Dealing &amp; Automated Quotation Market of the Kuala Lumpur Stock Exchange on 8 April 2002</t>
  </si>
  <si>
    <t>Status of Corporate Proposals</t>
  </si>
  <si>
    <t>There were no new corporate proposals for the financial quarter under review.</t>
  </si>
  <si>
    <t>Status on Utilisation of Proceeds</t>
  </si>
  <si>
    <t xml:space="preserve">Amount As Approved </t>
  </si>
  <si>
    <t xml:space="preserve">Utilisation As at 30/06/2002 </t>
  </si>
  <si>
    <t xml:space="preserve">Balance Unutilised </t>
  </si>
  <si>
    <t>Utilisation As Approved</t>
  </si>
  <si>
    <t>RM'000</t>
  </si>
  <si>
    <t>Working Capital</t>
  </si>
  <si>
    <t>Total</t>
  </si>
  <si>
    <t>9a</t>
  </si>
  <si>
    <t xml:space="preserve"> 9b</t>
  </si>
  <si>
    <t>There was no extraordinary item for the current quarter under review.</t>
  </si>
  <si>
    <t>There were no pre-acquisition profits or losses for the current quarter under review.</t>
  </si>
  <si>
    <t>There were no sales of investment or properties for the current quarter review.</t>
  </si>
  <si>
    <t>There were no purchase or disposal of quoted securities for the current quarter under review.</t>
  </si>
  <si>
    <t>There were no issuances and repayment of debts and equity securities, share buy-backs, share cancellations, shares held as treasury shares and resale of treasury shares for the current quarter under review except disclosed in Note 8.</t>
  </si>
  <si>
    <t>Listing Expenses</t>
  </si>
  <si>
    <t>There were no Group borrowings and debts securities issued except the following:</t>
  </si>
  <si>
    <t>30 August 2002</t>
  </si>
  <si>
    <t xml:space="preserve">Hire Purchase </t>
  </si>
  <si>
    <t>The Board of Directors of PUC FOUNDER (MSC) BERHAD is pleased to announce the following unaudited results of the Group for the 2nd quarter ended 30 June 2002</t>
  </si>
  <si>
    <t>Profit/ (loss) after taxation and extraordinary items attributable to members of the company</t>
  </si>
  <si>
    <t>Ordinary shares of RM0.10 each</t>
  </si>
  <si>
    <t>Net Current Assets</t>
  </si>
  <si>
    <t>Due to higher operating cost and lower sales volume, the Group recorded a lower profit compared to the preceding quarter's result.</t>
  </si>
  <si>
    <t>Short Term Borrowing:</t>
  </si>
  <si>
    <t>Secured</t>
  </si>
  <si>
    <t>Long Term Borrowing:</t>
  </si>
  <si>
    <t xml:space="preserve">     Repayment due within one year</t>
  </si>
  <si>
    <t>Due to the prevailing uncertainty in the global economy, especially in the information technology, computer and telecommunication (ICT) sectors, the Board believes that the Group would operate in a competitive and tough business environment for the next 2 quarters. The Board has implemented prudent expenditure management and strategic marketing efforts to improve its performance for the second half of 2002. The Group would capitalise on its established market position in the electronic publishing solutions market to promote its software. Efforts would be made to complete its R&amp;D plans to roll-out new software and biometric solutions in the market. The Board believes that the Group would be able to sustain its performance for the second half of 2002.</t>
  </si>
  <si>
    <t>The Group achieved a total revenue and profit after tax of RM1.2 million and RM212,852 respectively for the current quarter. The Group reported a lower revenue for the current quarter due to a tough economic environment. A lower profit after tax is recorded due to the lower revenue and higher operating costs incurred to market its biometrics products and an increment in personnel costs.</t>
  </si>
  <si>
    <t>a) Hire Purchase Liabilities due within one year</t>
  </si>
  <si>
    <t>a) Hire Purchase Liabilities due after one year</t>
  </si>
  <si>
    <t>R&amp;D Expenses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</si>
</sst>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s>
  <fonts count="11">
    <font>
      <sz val="10"/>
      <name val="Arial Narrow"/>
      <family val="0"/>
    </font>
    <font>
      <b/>
      <sz val="10"/>
      <name val="Arial Narrow"/>
      <family val="2"/>
    </font>
    <font>
      <i/>
      <sz val="10"/>
      <name val="Arial Narrow"/>
      <family val="2"/>
    </font>
    <font>
      <b/>
      <sz val="12"/>
      <name val="Arial Narrow"/>
      <family val="2"/>
    </font>
    <font>
      <b/>
      <sz val="12"/>
      <color indexed="9"/>
      <name val="Arial Narrow"/>
      <family val="2"/>
    </font>
    <font>
      <b/>
      <sz val="18"/>
      <name val="Arial Narrow"/>
      <family val="2"/>
    </font>
    <font>
      <sz val="8"/>
      <name val="Arial Narrow"/>
      <family val="2"/>
    </font>
    <font>
      <sz val="10"/>
      <color indexed="10"/>
      <name val="Arial Narrow"/>
      <family val="2"/>
    </font>
    <font>
      <sz val="10"/>
      <color indexed="8"/>
      <name val="Arial Narrow"/>
      <family val="2"/>
    </font>
    <font>
      <b/>
      <sz val="10"/>
      <name val="Arial"/>
      <family val="2"/>
    </font>
    <font>
      <sz val="10"/>
      <name val="Arial"/>
      <family val="2"/>
    </font>
  </fonts>
  <fills count="3">
    <fill>
      <patternFill/>
    </fill>
    <fill>
      <patternFill patternType="gray125"/>
    </fill>
    <fill>
      <patternFill patternType="solid">
        <fgColor indexed="8"/>
        <bgColor indexed="64"/>
      </patternFill>
    </fill>
  </fills>
  <borders count="13">
    <border>
      <left/>
      <right/>
      <top/>
      <bottom/>
      <diagonal/>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4" fontId="1" fillId="0" borderId="0" xfId="0" applyNumberFormat="1" applyFont="1"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vertical="center" wrapText="1"/>
    </xf>
    <xf numFmtId="169" fontId="0" fillId="0" borderId="0" xfId="0" applyNumberFormat="1" applyBorder="1" applyAlignment="1">
      <alignment horizontal="center" vertical="center"/>
    </xf>
    <xf numFmtId="0" fontId="0" fillId="0" borderId="0" xfId="0" applyBorder="1" applyAlignment="1" quotePrefix="1">
      <alignment vertical="center"/>
    </xf>
    <xf numFmtId="0" fontId="2" fillId="0" borderId="0" xfId="0" applyFont="1" applyBorder="1" applyAlignment="1">
      <alignment vertical="center"/>
    </xf>
    <xf numFmtId="169" fontId="0" fillId="0" borderId="1" xfId="0" applyNumberFormat="1" applyBorder="1" applyAlignment="1">
      <alignment horizontal="center" vertical="center"/>
    </xf>
    <xf numFmtId="169" fontId="0" fillId="0" borderId="0" xfId="0" applyNumberFormat="1" applyAlignment="1">
      <alignment/>
    </xf>
    <xf numFmtId="171" fontId="0" fillId="0" borderId="0" xfId="0" applyNumberFormat="1" applyBorder="1" applyAlignment="1">
      <alignment horizontal="center" vertical="center"/>
    </xf>
    <xf numFmtId="0" fontId="1" fillId="0" borderId="0" xfId="0" applyFont="1" applyAlignment="1">
      <alignment/>
    </xf>
    <xf numFmtId="171" fontId="0" fillId="0" borderId="0" xfId="15" applyBorder="1" applyAlignment="1">
      <alignment horizontal="center" vertical="center"/>
    </xf>
    <xf numFmtId="0" fontId="7" fillId="0" borderId="0" xfId="0" applyFont="1" applyAlignment="1">
      <alignment horizontal="justify" vertical="top"/>
    </xf>
    <xf numFmtId="0" fontId="0" fillId="0" borderId="0" xfId="0" applyFont="1" applyAlignment="1">
      <alignment/>
    </xf>
    <xf numFmtId="0" fontId="0" fillId="0" borderId="0" xfId="0" applyAlignment="1">
      <alignment vertical="top"/>
    </xf>
    <xf numFmtId="0" fontId="0" fillId="0" borderId="0" xfId="0" applyFont="1" applyAlignment="1">
      <alignment horizontal="justify" vertical="top"/>
    </xf>
    <xf numFmtId="173" fontId="0" fillId="0" borderId="0" xfId="0" applyNumberFormat="1" applyFont="1" applyFill="1" applyAlignment="1">
      <alignment horizontal="center"/>
    </xf>
    <xf numFmtId="0" fontId="0" fillId="0" borderId="0" xfId="0" applyFont="1" applyAlignment="1">
      <alignment horizontal="center"/>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173" fontId="0" fillId="0" borderId="2" xfId="15" applyNumberFormat="1" applyFont="1" applyFill="1" applyBorder="1" applyAlignment="1">
      <alignment horizontal="center"/>
    </xf>
    <xf numFmtId="173" fontId="0" fillId="0" borderId="2" xfId="15" applyNumberFormat="1" applyFont="1" applyFill="1" applyBorder="1" applyAlignment="1">
      <alignment/>
    </xf>
    <xf numFmtId="173" fontId="0" fillId="0" borderId="0" xfId="15" applyNumberFormat="1" applyFont="1" applyFill="1" applyBorder="1" applyAlignment="1">
      <alignment horizontal="center"/>
    </xf>
    <xf numFmtId="173" fontId="0" fillId="0" borderId="0" xfId="15" applyNumberFormat="1" applyFont="1" applyFill="1" applyBorder="1" applyAlignment="1">
      <alignment/>
    </xf>
    <xf numFmtId="0" fontId="0" fillId="0" borderId="0" xfId="0" applyFont="1" applyFill="1" applyAlignment="1">
      <alignment horizontal="left" vertical="top" wrapText="1"/>
    </xf>
    <xf numFmtId="0" fontId="1" fillId="0" borderId="0" xfId="0" applyFont="1" applyFill="1" applyAlignment="1">
      <alignment horizontal="center"/>
    </xf>
    <xf numFmtId="0" fontId="0" fillId="0" borderId="0" xfId="0" applyFont="1" applyAlignment="1">
      <alignment horizontal="center" vertical="top"/>
    </xf>
    <xf numFmtId="173" fontId="0" fillId="0" borderId="0" xfId="15" applyNumberFormat="1" applyAlignment="1">
      <alignment/>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69" fontId="0" fillId="0" borderId="0" xfId="0" applyNumberFormat="1" applyFill="1" applyBorder="1" applyAlignment="1">
      <alignment horizontal="center" vertical="center"/>
    </xf>
    <xf numFmtId="171" fontId="0" fillId="0" borderId="0" xfId="15" applyFill="1" applyBorder="1" applyAlignment="1">
      <alignment horizontal="center" vertical="center"/>
    </xf>
    <xf numFmtId="0" fontId="0" fillId="0" borderId="0" xfId="0" applyFill="1" applyAlignment="1">
      <alignment/>
    </xf>
    <xf numFmtId="0" fontId="9" fillId="0" borderId="0" xfId="0" applyFont="1" applyAlignment="1">
      <alignment horizontal="left"/>
    </xf>
    <xf numFmtId="0" fontId="9" fillId="0" borderId="0" xfId="0" applyFont="1" applyFill="1" applyAlignment="1">
      <alignment/>
    </xf>
    <xf numFmtId="0" fontId="10" fillId="0" borderId="0" xfId="0" applyFont="1" applyFill="1" applyAlignment="1">
      <alignment/>
    </xf>
    <xf numFmtId="0" fontId="9" fillId="0" borderId="3" xfId="0" applyFont="1" applyBorder="1" applyAlignment="1">
      <alignment/>
    </xf>
    <xf numFmtId="0" fontId="9" fillId="0" borderId="4" xfId="0" applyFont="1" applyBorder="1" applyAlignment="1">
      <alignment/>
    </xf>
    <xf numFmtId="0" fontId="9" fillId="0" borderId="0" xfId="0" applyFont="1" applyFill="1" applyAlignment="1">
      <alignment horizontal="right"/>
    </xf>
    <xf numFmtId="0" fontId="0" fillId="0" borderId="0" xfId="0" applyFill="1" applyAlignment="1">
      <alignment/>
    </xf>
    <xf numFmtId="0" fontId="10" fillId="0" borderId="0" xfId="0" applyFont="1" applyFill="1" applyAlignment="1">
      <alignment horizontal="left"/>
    </xf>
    <xf numFmtId="171" fontId="9" fillId="0" borderId="5" xfId="15" applyFont="1" applyBorder="1" applyAlignment="1">
      <alignment/>
    </xf>
    <xf numFmtId="171" fontId="9" fillId="0" borderId="6" xfId="15" applyFont="1" applyBorder="1" applyAlignment="1">
      <alignment/>
    </xf>
    <xf numFmtId="171" fontId="10" fillId="0" borderId="7" xfId="15" applyFont="1" applyBorder="1" applyAlignment="1">
      <alignment horizontal="left"/>
    </xf>
    <xf numFmtId="171" fontId="10" fillId="0" borderId="1" xfId="15" applyFont="1" applyFill="1" applyBorder="1" applyAlignment="1">
      <alignment/>
    </xf>
    <xf numFmtId="0" fontId="0" fillId="0" borderId="4" xfId="0" applyBorder="1" applyAlignment="1">
      <alignment/>
    </xf>
    <xf numFmtId="0" fontId="0" fillId="0" borderId="6" xfId="0" applyFill="1" applyBorder="1" applyAlignment="1">
      <alignment/>
    </xf>
    <xf numFmtId="0" fontId="0" fillId="0" borderId="6" xfId="0" applyBorder="1" applyAlignment="1">
      <alignment/>
    </xf>
    <xf numFmtId="171" fontId="10" fillId="0" borderId="5" xfId="15" applyFont="1" applyBorder="1" applyAlignment="1">
      <alignment/>
    </xf>
    <xf numFmtId="171" fontId="10" fillId="0" borderId="6" xfId="15" applyFont="1" applyFill="1" applyBorder="1" applyAlignment="1">
      <alignment/>
    </xf>
    <xf numFmtId="0" fontId="9" fillId="0" borderId="8" xfId="0" applyFont="1" applyBorder="1" applyAlignment="1">
      <alignment horizontal="right" wrapText="1"/>
    </xf>
    <xf numFmtId="0" fontId="9" fillId="0" borderId="9" xfId="0" applyFont="1" applyBorder="1" applyAlignment="1">
      <alignment horizontal="right" wrapText="1"/>
    </xf>
    <xf numFmtId="3" fontId="0" fillId="0" borderId="8" xfId="0" applyNumberFormat="1" applyFill="1" applyBorder="1" applyAlignment="1">
      <alignment horizontal="right"/>
    </xf>
    <xf numFmtId="3" fontId="1" fillId="0" borderId="8" xfId="0" applyNumberFormat="1" applyFont="1" applyFill="1" applyBorder="1" applyAlignment="1">
      <alignment horizontal="right"/>
    </xf>
    <xf numFmtId="0" fontId="0" fillId="0" borderId="9" xfId="0" applyFill="1" applyBorder="1" applyAlignment="1">
      <alignment/>
    </xf>
    <xf numFmtId="0" fontId="0" fillId="0" borderId="9" xfId="0" applyFill="1" applyBorder="1" applyAlignment="1">
      <alignment/>
    </xf>
    <xf numFmtId="0" fontId="9" fillId="0" borderId="7" xfId="0" applyFont="1" applyBorder="1" applyAlignment="1">
      <alignment horizontal="right" wrapText="1"/>
    </xf>
    <xf numFmtId="0" fontId="0" fillId="0" borderId="0" xfId="0" applyFont="1" applyFill="1" applyAlignment="1">
      <alignment horizontal="right"/>
    </xf>
    <xf numFmtId="173" fontId="0" fillId="0" borderId="10" xfId="15" applyNumberFormat="1" applyFont="1" applyFill="1" applyBorder="1" applyAlignment="1">
      <alignment horizontal="right"/>
    </xf>
    <xf numFmtId="173" fontId="0" fillId="0" borderId="10" xfId="0" applyNumberFormat="1" applyFont="1" applyFill="1" applyBorder="1" applyAlignment="1">
      <alignment horizontal="right"/>
    </xf>
    <xf numFmtId="171" fontId="0" fillId="0" borderId="0" xfId="15" applyFont="1" applyFill="1" applyAlignment="1">
      <alignment/>
    </xf>
    <xf numFmtId="173" fontId="0" fillId="0" borderId="0" xfId="15" applyNumberFormat="1" applyFont="1" applyAlignment="1">
      <alignment/>
    </xf>
    <xf numFmtId="173" fontId="0" fillId="0" borderId="0" xfId="0" applyNumberFormat="1" applyFont="1" applyAlignment="1">
      <alignment/>
    </xf>
    <xf numFmtId="173" fontId="0" fillId="0" borderId="10" xfId="15" applyNumberFormat="1" applyFont="1" applyFill="1" applyBorder="1" applyAlignment="1">
      <alignment/>
    </xf>
    <xf numFmtId="173" fontId="0" fillId="0" borderId="10" xfId="15" applyNumberFormat="1" applyFont="1" applyBorder="1" applyAlignment="1">
      <alignment/>
    </xf>
    <xf numFmtId="171" fontId="0" fillId="0" borderId="0" xfId="15" applyFont="1" applyFill="1" applyBorder="1" applyAlignment="1">
      <alignment/>
    </xf>
    <xf numFmtId="173" fontId="0" fillId="0" borderId="10" xfId="0" applyNumberFormat="1" applyFont="1" applyBorder="1"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4" fillId="2"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1" fillId="0" borderId="0" xfId="0" applyFont="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4" fillId="2" borderId="0" xfId="0" applyFont="1" applyFill="1" applyAlignment="1">
      <alignment horizontal="center" vertical="center"/>
    </xf>
    <xf numFmtId="0" fontId="0" fillId="0" borderId="0" xfId="0" applyFont="1" applyAlignment="1">
      <alignment horizontal="justify" vertical="top"/>
    </xf>
    <xf numFmtId="0" fontId="4" fillId="2" borderId="0" xfId="0" applyFont="1" applyFill="1" applyAlignment="1">
      <alignment horizontal="center" vertical="top"/>
    </xf>
    <xf numFmtId="0" fontId="0" fillId="0" borderId="0" xfId="0" applyAlignment="1">
      <alignment horizontal="center"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vertical="top"/>
    </xf>
    <xf numFmtId="0" fontId="6" fillId="0" borderId="0" xfId="0" applyFont="1" applyAlignment="1">
      <alignment horizontal="center" vertical="top"/>
    </xf>
    <xf numFmtId="0" fontId="3" fillId="0" borderId="0" xfId="0" applyFont="1" applyAlignment="1">
      <alignment horizontal="center" vertical="top"/>
    </xf>
    <xf numFmtId="15" fontId="0" fillId="0" borderId="0" xfId="0" applyNumberFormat="1" applyAlignment="1" quotePrefix="1">
      <alignment horizontal="left"/>
    </xf>
    <xf numFmtId="0" fontId="0" fillId="0" borderId="0" xfId="0" applyAlignment="1">
      <alignment horizontal="left"/>
    </xf>
    <xf numFmtId="0" fontId="8" fillId="0" borderId="0" xfId="0" applyFont="1" applyFill="1" applyAlignment="1">
      <alignment horizontal="left" vertical="top" wrapText="1"/>
    </xf>
    <xf numFmtId="0" fontId="0" fillId="0" borderId="0" xfId="0" applyFont="1" applyFill="1" applyAlignment="1">
      <alignment horizontal="justify" vertical="top"/>
    </xf>
    <xf numFmtId="171" fontId="10" fillId="0" borderId="7" xfId="15" applyFont="1" applyBorder="1" applyAlignment="1">
      <alignment horizontal="left" wrapText="1"/>
    </xf>
    <xf numFmtId="171" fontId="10" fillId="0" borderId="1" xfId="15" applyFont="1" applyBorder="1" applyAlignment="1">
      <alignment horizontal="left" wrapText="1"/>
    </xf>
    <xf numFmtId="0" fontId="9" fillId="0" borderId="5" xfId="0" applyFont="1" applyFill="1" applyBorder="1" applyAlignment="1">
      <alignment horizontal="center"/>
    </xf>
    <xf numFmtId="0" fontId="9" fillId="0"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workbookViewId="0" topLeftCell="A13">
      <selection activeCell="E21" sqref="E21"/>
    </sheetView>
  </sheetViews>
  <sheetFormatPr defaultColWidth="9.33203125" defaultRowHeight="12.75"/>
  <cols>
    <col min="1" max="3" width="3.83203125" style="0" customWidth="1"/>
    <col min="4" max="4" width="36.83203125" style="0" customWidth="1"/>
    <col min="5" max="5" width="17.33203125" style="40" customWidth="1"/>
    <col min="6" max="6" width="18.16015625" style="0" customWidth="1"/>
    <col min="7" max="7" width="16.33203125" style="0" customWidth="1"/>
    <col min="8" max="8" width="18.5" style="0" customWidth="1"/>
  </cols>
  <sheetData>
    <row r="1" spans="1:8" ht="19.5" customHeight="1">
      <c r="A1" s="75" t="s">
        <v>105</v>
      </c>
      <c r="B1" s="75"/>
      <c r="C1" s="75"/>
      <c r="D1" s="75"/>
      <c r="E1" s="75"/>
      <c r="F1" s="75"/>
      <c r="G1" s="75"/>
      <c r="H1" s="75"/>
    </row>
    <row r="2" spans="1:8" ht="9.75" customHeight="1">
      <c r="A2" s="76" t="s">
        <v>106</v>
      </c>
      <c r="B2" s="76"/>
      <c r="C2" s="76"/>
      <c r="D2" s="76"/>
      <c r="E2" s="76"/>
      <c r="F2" s="76"/>
      <c r="G2" s="76"/>
      <c r="H2" s="76"/>
    </row>
    <row r="3" spans="1:8" ht="9.75" customHeight="1">
      <c r="A3" s="76" t="s">
        <v>47</v>
      </c>
      <c r="B3" s="76"/>
      <c r="C3" s="76"/>
      <c r="D3" s="76"/>
      <c r="E3" s="76"/>
      <c r="F3" s="76"/>
      <c r="G3" s="76"/>
      <c r="H3" s="76"/>
    </row>
    <row r="4" spans="1:8" ht="19.5" customHeight="1">
      <c r="A4" s="77" t="s">
        <v>122</v>
      </c>
      <c r="B4" s="77"/>
      <c r="C4" s="77"/>
      <c r="D4" s="77"/>
      <c r="E4" s="77"/>
      <c r="F4" s="77"/>
      <c r="G4" s="77"/>
      <c r="H4" s="77"/>
    </row>
    <row r="5" spans="1:8" ht="19.5" customHeight="1" thickBot="1">
      <c r="A5" s="78" t="s">
        <v>0</v>
      </c>
      <c r="B5" s="78"/>
      <c r="C5" s="78"/>
      <c r="D5" s="78"/>
      <c r="E5" s="78"/>
      <c r="F5" s="78"/>
      <c r="G5" s="78"/>
      <c r="H5" s="78"/>
    </row>
    <row r="6" spans="1:8" ht="30.75" customHeight="1">
      <c r="A6" s="79" t="s">
        <v>145</v>
      </c>
      <c r="B6" s="79"/>
      <c r="C6" s="79"/>
      <c r="D6" s="79"/>
      <c r="E6" s="79"/>
      <c r="F6" s="79"/>
      <c r="G6" s="79"/>
      <c r="H6" s="79"/>
    </row>
    <row r="7" spans="1:8" ht="15" customHeight="1">
      <c r="A7" s="2"/>
      <c r="B7" s="2"/>
      <c r="C7" s="1"/>
      <c r="D7" s="1"/>
      <c r="E7" s="80" t="s">
        <v>1</v>
      </c>
      <c r="F7" s="80"/>
      <c r="G7" s="80" t="s">
        <v>2</v>
      </c>
      <c r="H7" s="80"/>
    </row>
    <row r="8" spans="1:8" ht="48" customHeight="1">
      <c r="A8" s="2"/>
      <c r="B8" s="2"/>
      <c r="C8" s="1"/>
      <c r="D8" s="1"/>
      <c r="E8" s="35" t="s">
        <v>3</v>
      </c>
      <c r="F8" s="4" t="s">
        <v>102</v>
      </c>
      <c r="G8" s="4" t="s">
        <v>4</v>
      </c>
      <c r="H8" s="4" t="s">
        <v>114</v>
      </c>
    </row>
    <row r="9" spans="1:8" ht="15" customHeight="1">
      <c r="A9" s="2"/>
      <c r="B9" s="2"/>
      <c r="C9" s="1"/>
      <c r="D9" s="1"/>
      <c r="E9" s="36">
        <v>37437</v>
      </c>
      <c r="F9" s="5">
        <v>37072</v>
      </c>
      <c r="G9" s="5">
        <v>37437</v>
      </c>
      <c r="H9" s="5">
        <v>37072</v>
      </c>
    </row>
    <row r="10" spans="1:8" ht="15" customHeight="1">
      <c r="A10" s="2"/>
      <c r="B10" s="2"/>
      <c r="C10" s="1"/>
      <c r="D10" s="1"/>
      <c r="E10" s="37" t="s">
        <v>83</v>
      </c>
      <c r="F10" s="3" t="s">
        <v>83</v>
      </c>
      <c r="G10" s="3" t="s">
        <v>83</v>
      </c>
      <c r="H10" s="3" t="s">
        <v>83</v>
      </c>
    </row>
    <row r="11" spans="1:8" ht="15" customHeight="1">
      <c r="A11" s="2"/>
      <c r="B11" s="6" t="s">
        <v>5</v>
      </c>
      <c r="C11" s="81" t="s">
        <v>6</v>
      </c>
      <c r="D11" s="81"/>
      <c r="E11" s="38">
        <v>1195566.56</v>
      </c>
      <c r="F11" s="8">
        <v>1355814.5</v>
      </c>
      <c r="G11" s="8">
        <v>3004648.6</v>
      </c>
      <c r="H11" s="8">
        <f>1355815*2</f>
        <v>2711630</v>
      </c>
    </row>
    <row r="12" spans="1:8" ht="15" customHeight="1">
      <c r="A12" s="2"/>
      <c r="B12" s="6" t="s">
        <v>8</v>
      </c>
      <c r="C12" s="81" t="s">
        <v>7</v>
      </c>
      <c r="D12" s="81"/>
      <c r="E12" s="38">
        <v>0</v>
      </c>
      <c r="F12" s="8">
        <v>0</v>
      </c>
      <c r="G12" s="8">
        <v>0</v>
      </c>
      <c r="H12" s="8">
        <v>0</v>
      </c>
    </row>
    <row r="13" spans="1:8" ht="15" customHeight="1">
      <c r="A13" s="2"/>
      <c r="B13" s="6" t="s">
        <v>9</v>
      </c>
      <c r="C13" s="81" t="s">
        <v>10</v>
      </c>
      <c r="D13" s="81"/>
      <c r="E13" s="38">
        <v>38110</v>
      </c>
      <c r="F13" s="8">
        <v>10217</v>
      </c>
      <c r="G13" s="8">
        <f>70145.04-27286.64</f>
        <v>42858.399999999994</v>
      </c>
      <c r="H13" s="8">
        <f>10217*2</f>
        <v>20434</v>
      </c>
    </row>
    <row r="14" spans="1:8" ht="60" customHeight="1">
      <c r="A14" s="2">
        <v>2</v>
      </c>
      <c r="B14" s="6" t="s">
        <v>5</v>
      </c>
      <c r="C14" s="81" t="s">
        <v>88</v>
      </c>
      <c r="D14" s="81"/>
      <c r="E14" s="38">
        <f>+E18-E17-E16-E15</f>
        <v>301791.66000000003</v>
      </c>
      <c r="F14" s="8">
        <f>+F18-F17-F16-F15-1</f>
        <v>308568.5</v>
      </c>
      <c r="G14" s="8">
        <f>+G18-G17-G16-G15</f>
        <v>849041.99</v>
      </c>
      <c r="H14" s="8">
        <f>+H18-H17-H16-H15</f>
        <v>617138</v>
      </c>
    </row>
    <row r="15" spans="1:8" ht="15" customHeight="1">
      <c r="A15" s="2"/>
      <c r="B15" s="6" t="s">
        <v>8</v>
      </c>
      <c r="C15" s="81" t="s">
        <v>11</v>
      </c>
      <c r="D15" s="81"/>
      <c r="E15" s="38"/>
      <c r="F15" s="8">
        <f>+H15/4</f>
        <v>0</v>
      </c>
      <c r="G15" s="8"/>
      <c r="H15" s="8">
        <v>0</v>
      </c>
    </row>
    <row r="16" spans="1:8" ht="15" customHeight="1">
      <c r="A16" s="2"/>
      <c r="B16" s="6" t="s">
        <v>9</v>
      </c>
      <c r="C16" s="81" t="s">
        <v>43</v>
      </c>
      <c r="D16" s="81"/>
      <c r="E16" s="38">
        <f>-(33387.95+54339.93)</f>
        <v>-87727.88</v>
      </c>
      <c r="F16" s="8">
        <v>-33730.25</v>
      </c>
      <c r="G16" s="8">
        <f>-(54071.98+108679.86)</f>
        <v>-162751.84</v>
      </c>
      <c r="H16" s="8">
        <f>-33730*2</f>
        <v>-67460</v>
      </c>
    </row>
    <row r="17" spans="1:8" ht="15" customHeight="1">
      <c r="A17" s="2"/>
      <c r="B17" s="6" t="s">
        <v>12</v>
      </c>
      <c r="C17" s="81" t="s">
        <v>44</v>
      </c>
      <c r="D17" s="81"/>
      <c r="E17" s="38"/>
      <c r="F17" s="8">
        <f>522248/4</f>
        <v>130562</v>
      </c>
      <c r="G17" s="8">
        <v>27286.64</v>
      </c>
      <c r="H17" s="8">
        <f>522248/2</f>
        <v>261124</v>
      </c>
    </row>
    <row r="18" spans="1:8" ht="60" customHeight="1">
      <c r="A18" s="2"/>
      <c r="B18" s="6" t="s">
        <v>13</v>
      </c>
      <c r="C18" s="81" t="s">
        <v>89</v>
      </c>
      <c r="D18" s="81"/>
      <c r="E18" s="38">
        <f>+E20+E19</f>
        <v>214063.78</v>
      </c>
      <c r="F18" s="8">
        <f>+F20+F19</f>
        <v>405401.25</v>
      </c>
      <c r="G18" s="8">
        <f>+G20+G19</f>
        <v>713576.79</v>
      </c>
      <c r="H18" s="8">
        <f>+H20+H19</f>
        <v>810802</v>
      </c>
    </row>
    <row r="19" spans="1:8" ht="15" customHeight="1">
      <c r="A19" s="2"/>
      <c r="B19" s="6" t="s">
        <v>14</v>
      </c>
      <c r="C19" s="82" t="s">
        <v>84</v>
      </c>
      <c r="D19" s="82"/>
      <c r="E19" s="38">
        <v>0</v>
      </c>
      <c r="F19" s="8">
        <v>0</v>
      </c>
      <c r="G19" s="8">
        <v>0</v>
      </c>
      <c r="H19" s="8">
        <v>0</v>
      </c>
    </row>
    <row r="20" spans="1:8" ht="30" customHeight="1">
      <c r="A20" s="2"/>
      <c r="B20" s="6" t="s">
        <v>15</v>
      </c>
      <c r="C20" s="81" t="s">
        <v>90</v>
      </c>
      <c r="D20" s="81"/>
      <c r="E20" s="38">
        <f>+E22-E21</f>
        <v>214063.78</v>
      </c>
      <c r="F20" s="8">
        <f>+F22-F21</f>
        <v>405401.25</v>
      </c>
      <c r="G20" s="8">
        <f>+G22-G21</f>
        <v>713576.79</v>
      </c>
      <c r="H20" s="8">
        <f>+H22-H21</f>
        <v>810802</v>
      </c>
    </row>
    <row r="21" spans="1:8" ht="15" customHeight="1">
      <c r="A21" s="2"/>
      <c r="B21" s="6" t="s">
        <v>16</v>
      </c>
      <c r="C21" s="81" t="s">
        <v>18</v>
      </c>
      <c r="D21" s="81"/>
      <c r="E21" s="38">
        <v>-1211.84</v>
      </c>
      <c r="F21" s="8">
        <v>-2550</v>
      </c>
      <c r="G21" s="8">
        <v>-2529.23</v>
      </c>
      <c r="H21" s="8">
        <f>-2550*2</f>
        <v>-5100</v>
      </c>
    </row>
    <row r="22" spans="1:8" ht="30" customHeight="1">
      <c r="A22" s="2"/>
      <c r="B22" s="6" t="s">
        <v>17</v>
      </c>
      <c r="C22" s="9" t="s">
        <v>17</v>
      </c>
      <c r="D22" s="7" t="s">
        <v>91</v>
      </c>
      <c r="E22" s="38">
        <f>+E24+E23</f>
        <v>212851.94</v>
      </c>
      <c r="F22" s="8">
        <f>+F24+F23</f>
        <v>402851.25</v>
      </c>
      <c r="G22" s="8">
        <f>+G24+G23</f>
        <v>711047.56</v>
      </c>
      <c r="H22" s="8">
        <f>+H24+H23</f>
        <v>805702</v>
      </c>
    </row>
    <row r="23" spans="1:8" ht="15" customHeight="1">
      <c r="A23" s="2"/>
      <c r="B23" s="2"/>
      <c r="C23" s="1" t="s">
        <v>19</v>
      </c>
      <c r="D23" s="7" t="s">
        <v>20</v>
      </c>
      <c r="E23" s="38">
        <v>0</v>
      </c>
      <c r="F23" s="8">
        <v>0</v>
      </c>
      <c r="G23" s="8">
        <v>0</v>
      </c>
      <c r="H23" s="8">
        <v>0</v>
      </c>
    </row>
    <row r="24" spans="1:8" ht="30" customHeight="1">
      <c r="A24" s="2"/>
      <c r="B24" s="6" t="s">
        <v>21</v>
      </c>
      <c r="C24" s="81" t="s">
        <v>92</v>
      </c>
      <c r="D24" s="81"/>
      <c r="E24" s="38">
        <f>+E28+E27+E26+E25</f>
        <v>212851.94</v>
      </c>
      <c r="F24" s="8">
        <f>+F28+F27+F26+F25</f>
        <v>402851.25</v>
      </c>
      <c r="G24" s="8">
        <f>+G28+G27+G26+G25</f>
        <v>711047.56</v>
      </c>
      <c r="H24" s="8">
        <f>+H28+H27+H26+H25</f>
        <v>805702</v>
      </c>
    </row>
    <row r="25" spans="1:8" ht="15" customHeight="1">
      <c r="A25" s="2"/>
      <c r="B25" s="6" t="s">
        <v>23</v>
      </c>
      <c r="C25" s="9" t="s">
        <v>17</v>
      </c>
      <c r="D25" s="7" t="s">
        <v>25</v>
      </c>
      <c r="E25" s="38">
        <v>0</v>
      </c>
      <c r="F25" s="8">
        <v>0</v>
      </c>
      <c r="G25" s="8">
        <v>0</v>
      </c>
      <c r="H25" s="8">
        <v>0</v>
      </c>
    </row>
    <row r="26" spans="1:8" ht="15" customHeight="1">
      <c r="A26" s="2"/>
      <c r="B26" s="2"/>
      <c r="C26" s="1" t="s">
        <v>19</v>
      </c>
      <c r="D26" s="7" t="s">
        <v>20</v>
      </c>
      <c r="E26" s="38">
        <v>0</v>
      </c>
      <c r="F26" s="8">
        <v>0</v>
      </c>
      <c r="G26" s="8">
        <v>0</v>
      </c>
      <c r="H26" s="8">
        <v>0</v>
      </c>
    </row>
    <row r="27" spans="1:8" ht="30" customHeight="1">
      <c r="A27" s="2"/>
      <c r="B27" s="2"/>
      <c r="C27" s="1" t="s">
        <v>22</v>
      </c>
      <c r="D27" s="7" t="s">
        <v>26</v>
      </c>
      <c r="E27" s="38">
        <v>0</v>
      </c>
      <c r="F27" s="8">
        <v>0</v>
      </c>
      <c r="G27" s="8">
        <v>0</v>
      </c>
      <c r="H27" s="8">
        <v>0</v>
      </c>
    </row>
    <row r="28" spans="1:8" ht="39.75" customHeight="1">
      <c r="A28" s="2"/>
      <c r="B28" s="6" t="s">
        <v>24</v>
      </c>
      <c r="C28" s="81" t="s">
        <v>146</v>
      </c>
      <c r="D28" s="81"/>
      <c r="E28" s="38">
        <v>212851.94</v>
      </c>
      <c r="F28" s="8">
        <v>402851.25</v>
      </c>
      <c r="G28" s="8">
        <v>711047.56</v>
      </c>
      <c r="H28" s="8">
        <f>402851*2</f>
        <v>805702</v>
      </c>
    </row>
    <row r="29" spans="1:8" ht="45" customHeight="1">
      <c r="A29" s="2">
        <v>3</v>
      </c>
      <c r="B29" s="6" t="s">
        <v>5</v>
      </c>
      <c r="C29" s="81" t="s">
        <v>27</v>
      </c>
      <c r="D29" s="81"/>
      <c r="E29" s="38"/>
      <c r="F29" s="8" t="s">
        <v>62</v>
      </c>
      <c r="G29" s="8"/>
      <c r="H29" s="8" t="s">
        <v>62</v>
      </c>
    </row>
    <row r="30" spans="1:9" ht="30" customHeight="1">
      <c r="A30" s="2"/>
      <c r="B30" s="2"/>
      <c r="C30" s="9" t="s">
        <v>17</v>
      </c>
      <c r="D30" s="7" t="s">
        <v>112</v>
      </c>
      <c r="E30" s="39">
        <f>+E24/(E33)*100</f>
        <v>0.3398241251759853</v>
      </c>
      <c r="F30" s="15">
        <f>(+F24/28500000*100)</f>
        <v>1.4135131578947369</v>
      </c>
      <c r="G30" s="39">
        <f>+G24/(G33)*100</f>
        <v>1.1352074828893686</v>
      </c>
      <c r="H30" s="15">
        <f>+H24/28500000*100</f>
        <v>2.8270245614035088</v>
      </c>
      <c r="I30" s="18" t="s">
        <v>62</v>
      </c>
    </row>
    <row r="31" spans="1:8" ht="30" customHeight="1">
      <c r="A31" s="2"/>
      <c r="B31" s="2"/>
      <c r="C31" s="1" t="s">
        <v>19</v>
      </c>
      <c r="D31" s="7" t="s">
        <v>113</v>
      </c>
      <c r="E31" s="38" t="s">
        <v>63</v>
      </c>
      <c r="F31" s="8" t="s">
        <v>63</v>
      </c>
      <c r="G31" s="8" t="s">
        <v>63</v>
      </c>
      <c r="H31" s="8" t="s">
        <v>63</v>
      </c>
    </row>
    <row r="33" spans="2:8" ht="12.75">
      <c r="B33" t="s">
        <v>93</v>
      </c>
      <c r="C33" t="s">
        <v>147</v>
      </c>
      <c r="E33" s="34">
        <f>ROUND(((17/181)*36300000)+((79/181)*55000000)+((85/181)*75000000),0)</f>
        <v>62635912</v>
      </c>
      <c r="F33" s="34">
        <v>28500000</v>
      </c>
      <c r="G33" s="34">
        <f>ROUND(((17/181)*36300000)+((79/181)*55000000)+((85/181)*75000000),0)</f>
        <v>62635912</v>
      </c>
      <c r="H33" s="34">
        <v>28500000</v>
      </c>
    </row>
    <row r="35" spans="2:8" ht="12.75">
      <c r="B35" t="s">
        <v>103</v>
      </c>
      <c r="C35" t="s">
        <v>104</v>
      </c>
      <c r="H35" t="s">
        <v>62</v>
      </c>
    </row>
  </sheetData>
  <mergeCells count="22">
    <mergeCell ref="C28:D28"/>
    <mergeCell ref="C29:D29"/>
    <mergeCell ref="C19:D19"/>
    <mergeCell ref="C20:D20"/>
    <mergeCell ref="C21:D21"/>
    <mergeCell ref="C24:D24"/>
    <mergeCell ref="C15:D15"/>
    <mergeCell ref="C16:D16"/>
    <mergeCell ref="C17:D17"/>
    <mergeCell ref="C18:D18"/>
    <mergeCell ref="C11:D11"/>
    <mergeCell ref="C12:D12"/>
    <mergeCell ref="C13:D13"/>
    <mergeCell ref="C14:D14"/>
    <mergeCell ref="A5:H5"/>
    <mergeCell ref="A6:H6"/>
    <mergeCell ref="E7:F7"/>
    <mergeCell ref="G7:H7"/>
    <mergeCell ref="A1:H1"/>
    <mergeCell ref="A2:H2"/>
    <mergeCell ref="A3:H3"/>
    <mergeCell ref="A4:H4"/>
  </mergeCells>
  <printOptions/>
  <pageMargins left="0.75" right="0.7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E44"/>
  <sheetViews>
    <sheetView tabSelected="1" workbookViewId="0" topLeftCell="A4">
      <selection activeCell="D44" sqref="D44"/>
    </sheetView>
  </sheetViews>
  <sheetFormatPr defaultColWidth="9.33203125" defaultRowHeight="12.75"/>
  <cols>
    <col min="1" max="2" width="3.83203125" style="0" customWidth="1"/>
    <col min="3" max="3" width="50.83203125" style="0" customWidth="1"/>
    <col min="4" max="5" width="25.83203125" style="0" customWidth="1"/>
  </cols>
  <sheetData>
    <row r="1" spans="1:5" ht="19.5" customHeight="1">
      <c r="A1" s="75" t="s">
        <v>105</v>
      </c>
      <c r="B1" s="75"/>
      <c r="C1" s="75"/>
      <c r="D1" s="75"/>
      <c r="E1" s="75"/>
    </row>
    <row r="2" spans="1:5" ht="9.75" customHeight="1">
      <c r="A2" s="76" t="s">
        <v>106</v>
      </c>
      <c r="B2" s="76"/>
      <c r="C2" s="76"/>
      <c r="D2" s="76"/>
      <c r="E2" s="76"/>
    </row>
    <row r="3" spans="1:5" ht="9.75" customHeight="1">
      <c r="A3" s="76" t="s">
        <v>47</v>
      </c>
      <c r="B3" s="76"/>
      <c r="C3" s="76"/>
      <c r="D3" s="76"/>
      <c r="E3" s="76"/>
    </row>
    <row r="4" spans="1:5" ht="19.5" customHeight="1">
      <c r="A4" s="77" t="str">
        <f>+'Consolidated Income Stmt'!A4:H4</f>
        <v>Quarterly report on consolidated results for the 2nd quarter ended 30.6.2002</v>
      </c>
      <c r="B4" s="77"/>
      <c r="C4" s="77"/>
      <c r="D4" s="77"/>
      <c r="E4" s="77"/>
    </row>
    <row r="5" spans="1:5" ht="19.5" customHeight="1" thickBot="1">
      <c r="A5" s="83" t="s">
        <v>48</v>
      </c>
      <c r="B5" s="83"/>
      <c r="C5" s="83"/>
      <c r="D5" s="83"/>
      <c r="E5" s="83"/>
    </row>
    <row r="6" spans="1:5" ht="49.5" customHeight="1">
      <c r="A6" s="79" t="str">
        <f>+'Consolidated Income Stmt'!A6:H6</f>
        <v>The Board of Directors of PUC FOUNDER (MSC) BERHAD is pleased to announce the following unaudited results of the Group for the 2nd quarter ended 30 June 2002</v>
      </c>
      <c r="B6" s="79"/>
      <c r="C6" s="79"/>
      <c r="D6" s="79"/>
      <c r="E6" s="79"/>
    </row>
    <row r="7" spans="1:5" ht="30" customHeight="1">
      <c r="A7" s="2"/>
      <c r="B7" s="1"/>
      <c r="C7" s="1"/>
      <c r="D7" s="4" t="s">
        <v>28</v>
      </c>
      <c r="E7" s="4" t="s">
        <v>45</v>
      </c>
    </row>
    <row r="8" spans="1:5" ht="15" customHeight="1">
      <c r="A8" s="2"/>
      <c r="B8" s="1"/>
      <c r="C8" s="1"/>
      <c r="D8" s="5">
        <v>37437</v>
      </c>
      <c r="E8" s="5" t="s">
        <v>116</v>
      </c>
    </row>
    <row r="9" spans="1:5" ht="15" customHeight="1">
      <c r="A9" s="2"/>
      <c r="B9" s="1"/>
      <c r="C9" s="1"/>
      <c r="D9" s="3" t="s">
        <v>52</v>
      </c>
      <c r="E9" s="3" t="s">
        <v>52</v>
      </c>
    </row>
    <row r="10" spans="1:5" ht="15" customHeight="1">
      <c r="A10" s="2">
        <v>1</v>
      </c>
      <c r="B10" s="1" t="s">
        <v>29</v>
      </c>
      <c r="C10" s="1"/>
      <c r="D10" s="8">
        <v>1155449.46</v>
      </c>
      <c r="E10" s="8">
        <v>677008</v>
      </c>
    </row>
    <row r="11" spans="1:5" ht="15" customHeight="1" hidden="1">
      <c r="A11" s="2"/>
      <c r="B11" s="1"/>
      <c r="C11" s="1"/>
      <c r="D11" s="8"/>
      <c r="E11" s="8"/>
    </row>
    <row r="12" spans="1:5" ht="15" customHeight="1" hidden="1">
      <c r="A12" s="2"/>
      <c r="B12" s="1"/>
      <c r="C12" s="1"/>
      <c r="D12" s="8"/>
      <c r="E12" s="8"/>
    </row>
    <row r="13" spans="1:5" ht="15" customHeight="1">
      <c r="A13" s="2">
        <v>4</v>
      </c>
      <c r="B13" s="1" t="s">
        <v>46</v>
      </c>
      <c r="C13" s="1"/>
      <c r="D13" s="8">
        <v>2328036.57</v>
      </c>
      <c r="E13" s="8">
        <f>277843+1813201</f>
        <v>2091044</v>
      </c>
    </row>
    <row r="14" spans="1:5" ht="15" customHeight="1">
      <c r="A14" s="2">
        <v>5</v>
      </c>
      <c r="B14" s="1" t="s">
        <v>30</v>
      </c>
      <c r="C14" s="1"/>
      <c r="D14" s="8"/>
      <c r="E14" s="8"/>
    </row>
    <row r="15" spans="1:5" ht="15" customHeight="1">
      <c r="A15" s="2"/>
      <c r="B15" s="1"/>
      <c r="C15" s="10" t="s">
        <v>31</v>
      </c>
      <c r="D15" s="8">
        <v>793421.32</v>
      </c>
      <c r="E15" s="8">
        <v>1167758</v>
      </c>
    </row>
    <row r="16" spans="1:5" ht="15" customHeight="1">
      <c r="A16" s="2"/>
      <c r="B16" s="1"/>
      <c r="C16" s="10" t="s">
        <v>32</v>
      </c>
      <c r="D16" s="8">
        <v>3025174.1</v>
      </c>
      <c r="E16" s="8">
        <v>1687691</v>
      </c>
    </row>
    <row r="17" spans="1:5" ht="15" customHeight="1">
      <c r="A17" s="2"/>
      <c r="B17" s="1"/>
      <c r="C17" s="10" t="s">
        <v>85</v>
      </c>
      <c r="D17" s="8">
        <v>147409.83</v>
      </c>
      <c r="E17" s="8">
        <v>74223</v>
      </c>
    </row>
    <row r="18" spans="1:5" ht="15" customHeight="1">
      <c r="A18" s="2"/>
      <c r="B18" s="1"/>
      <c r="C18" s="10" t="s">
        <v>64</v>
      </c>
      <c r="D18" s="8">
        <v>8065593.71</v>
      </c>
      <c r="E18" s="8">
        <v>560201</v>
      </c>
    </row>
    <row r="19" spans="1:5" ht="15" customHeight="1">
      <c r="A19" s="2"/>
      <c r="B19" s="1"/>
      <c r="C19" s="10" t="s">
        <v>65</v>
      </c>
      <c r="D19" s="8">
        <f>472994.17+509</f>
        <v>473503.17</v>
      </c>
      <c r="E19" s="8">
        <v>65131</v>
      </c>
    </row>
    <row r="20" spans="1:5" ht="15" customHeight="1">
      <c r="A20" s="2">
        <v>6</v>
      </c>
      <c r="B20" s="1" t="s">
        <v>33</v>
      </c>
      <c r="C20" s="1"/>
      <c r="D20" s="8"/>
      <c r="E20" s="8"/>
    </row>
    <row r="21" spans="1:5" ht="15" customHeight="1" hidden="1">
      <c r="A21" s="2"/>
      <c r="B21" s="1"/>
      <c r="C21" s="10"/>
      <c r="D21" s="8"/>
      <c r="E21" s="8"/>
    </row>
    <row r="22" spans="1:5" ht="15" customHeight="1">
      <c r="A22" s="2"/>
      <c r="B22" s="1"/>
      <c r="C22" s="10" t="s">
        <v>36</v>
      </c>
      <c r="D22" s="8">
        <v>484124.82</v>
      </c>
      <c r="E22" s="8">
        <v>1150004</v>
      </c>
    </row>
    <row r="23" spans="1:5" ht="15" customHeight="1">
      <c r="A23" s="2"/>
      <c r="B23" s="1"/>
      <c r="C23" s="10" t="s">
        <v>35</v>
      </c>
      <c r="D23" s="8">
        <f>554948.7+127021.3+30034.29-405849</f>
        <v>306155.29000000004</v>
      </c>
      <c r="E23" s="8">
        <f>514388+800</f>
        <v>515188</v>
      </c>
    </row>
    <row r="24" spans="1:5" ht="15" customHeight="1">
      <c r="A24" s="2"/>
      <c r="B24" s="1"/>
      <c r="C24" s="10" t="s">
        <v>144</v>
      </c>
      <c r="D24" s="8">
        <v>82569</v>
      </c>
      <c r="E24" s="8">
        <v>0</v>
      </c>
    </row>
    <row r="25" spans="1:5" ht="15" customHeight="1">
      <c r="A25" s="2"/>
      <c r="B25" s="1"/>
      <c r="C25" s="10" t="s">
        <v>34</v>
      </c>
      <c r="D25" s="8">
        <v>13517</v>
      </c>
      <c r="E25" s="8">
        <v>12200</v>
      </c>
    </row>
    <row r="26" spans="1:5" ht="15" customHeight="1" hidden="1">
      <c r="A26" s="2"/>
      <c r="B26" s="1"/>
      <c r="C26" s="10"/>
      <c r="D26" s="8"/>
      <c r="E26" s="8"/>
    </row>
    <row r="27" spans="1:5" ht="15" customHeight="1">
      <c r="A27" s="2"/>
      <c r="B27" s="1"/>
      <c r="C27" s="10"/>
      <c r="D27" s="8"/>
      <c r="E27" s="8"/>
    </row>
    <row r="28" spans="1:5" ht="15" customHeight="1">
      <c r="A28" s="2">
        <v>7</v>
      </c>
      <c r="B28" s="1" t="s">
        <v>148</v>
      </c>
      <c r="C28" s="1"/>
      <c r="D28" s="8">
        <f>SUM(D15:D19)-SUM(D21:D26)</f>
        <v>11618736.020000001</v>
      </c>
      <c r="E28" s="8">
        <f>SUM(E15:E19)-SUM(E21:E26)</f>
        <v>1877612</v>
      </c>
    </row>
    <row r="29" spans="1:5" ht="15" customHeight="1">
      <c r="A29" s="2"/>
      <c r="B29" s="1"/>
      <c r="C29" s="1"/>
      <c r="D29" s="11">
        <f>SUM(D10:D13)+D28</f>
        <v>15102222.05</v>
      </c>
      <c r="E29" s="11">
        <f>SUM(E10:E13)+E28</f>
        <v>4645664</v>
      </c>
    </row>
    <row r="30" spans="1:5" ht="15" customHeight="1">
      <c r="A30" s="2">
        <v>8</v>
      </c>
      <c r="B30" s="1" t="s">
        <v>94</v>
      </c>
      <c r="C30" s="1"/>
      <c r="D30" s="8"/>
      <c r="E30" s="8"/>
    </row>
    <row r="31" spans="1:5" ht="15" customHeight="1">
      <c r="A31" s="2"/>
      <c r="B31" s="1"/>
      <c r="C31" s="1" t="s">
        <v>49</v>
      </c>
      <c r="D31" s="8">
        <v>7500000</v>
      </c>
      <c r="E31" s="8">
        <v>3630000</v>
      </c>
    </row>
    <row r="32" spans="1:5" ht="15" customHeight="1">
      <c r="A32" s="2"/>
      <c r="B32" s="1" t="s">
        <v>50</v>
      </c>
      <c r="C32" s="1"/>
      <c r="D32" s="8"/>
      <c r="E32" s="8"/>
    </row>
    <row r="33" spans="1:5" ht="15" customHeight="1" hidden="1">
      <c r="A33" s="2"/>
      <c r="B33" s="1"/>
      <c r="C33" s="10" t="s">
        <v>41</v>
      </c>
      <c r="D33" s="8">
        <v>0</v>
      </c>
      <c r="E33" s="8">
        <v>0</v>
      </c>
    </row>
    <row r="34" spans="1:5" ht="15" customHeight="1">
      <c r="A34" s="2"/>
      <c r="B34" s="1"/>
      <c r="C34" s="10" t="s">
        <v>41</v>
      </c>
      <c r="D34" s="8">
        <v>5552231.29</v>
      </c>
      <c r="E34" s="8">
        <v>0</v>
      </c>
    </row>
    <row r="35" spans="1:5" ht="15" customHeight="1">
      <c r="A35" s="2"/>
      <c r="B35" s="1"/>
      <c r="C35" s="10" t="s">
        <v>42</v>
      </c>
      <c r="D35" s="8">
        <f>1015662.97+711047.56</f>
        <v>1726710.53</v>
      </c>
      <c r="E35" s="8">
        <v>1015664</v>
      </c>
    </row>
    <row r="36" spans="1:5" ht="13.5" customHeight="1">
      <c r="A36" s="2">
        <v>9</v>
      </c>
      <c r="B36" s="1" t="s">
        <v>37</v>
      </c>
      <c r="C36" s="1"/>
      <c r="D36" s="8">
        <v>0</v>
      </c>
      <c r="E36" s="8">
        <v>0</v>
      </c>
    </row>
    <row r="37" spans="1:5" ht="15" customHeight="1">
      <c r="A37" s="2">
        <v>10</v>
      </c>
      <c r="B37" s="1" t="s">
        <v>40</v>
      </c>
      <c r="C37" s="1"/>
      <c r="D37" s="8">
        <v>0</v>
      </c>
      <c r="E37" s="8">
        <v>0</v>
      </c>
    </row>
    <row r="38" spans="1:5" ht="15" customHeight="1">
      <c r="A38" s="2"/>
      <c r="B38" s="1"/>
      <c r="C38" s="10" t="s">
        <v>144</v>
      </c>
      <c r="D38" s="8">
        <v>323280</v>
      </c>
      <c r="E38" s="8"/>
    </row>
    <row r="39" spans="1:5" ht="15" customHeight="1" hidden="1">
      <c r="A39" s="2">
        <v>11</v>
      </c>
      <c r="B39" s="1" t="s">
        <v>38</v>
      </c>
      <c r="C39" s="1"/>
      <c r="D39" s="8">
        <v>0</v>
      </c>
      <c r="E39" s="8">
        <v>0</v>
      </c>
    </row>
    <row r="40" spans="1:5" ht="15" customHeight="1" hidden="1">
      <c r="A40" s="2"/>
      <c r="B40" s="1"/>
      <c r="D40" s="8"/>
      <c r="E40" s="8"/>
    </row>
    <row r="41" spans="1:5" ht="15" customHeight="1">
      <c r="A41" s="2"/>
      <c r="B41" s="1"/>
      <c r="C41" s="1"/>
      <c r="D41" s="11">
        <f>SUM(D30:D39)</f>
        <v>15102221.819999998</v>
      </c>
      <c r="E41" s="11">
        <f>SUM(E30:E39)</f>
        <v>4645664</v>
      </c>
    </row>
    <row r="42" spans="1:5" ht="15" customHeight="1">
      <c r="A42" s="2"/>
      <c r="B42" s="1"/>
      <c r="C42" s="1"/>
      <c r="D42" s="8"/>
      <c r="E42" s="8"/>
    </row>
    <row r="43" spans="1:5" ht="15" customHeight="1">
      <c r="A43" s="2"/>
      <c r="B43" s="1" t="s">
        <v>39</v>
      </c>
      <c r="C43" s="1"/>
      <c r="D43" s="13">
        <f>(+D31+D34+D35-D13)/D31*10</f>
        <v>16.601207</v>
      </c>
      <c r="E43" s="13">
        <f>+(E31+E33+E35-E13)/36300000*100</f>
        <v>7.037520661157025</v>
      </c>
    </row>
    <row r="44" ht="12.75">
      <c r="D44" s="12"/>
    </row>
  </sheetData>
  <mergeCells count="6">
    <mergeCell ref="A6:E6"/>
    <mergeCell ref="A5:E5"/>
    <mergeCell ref="A2:E2"/>
    <mergeCell ref="A1:E1"/>
    <mergeCell ref="A3:E3"/>
    <mergeCell ref="A4:E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145"/>
  <sheetViews>
    <sheetView workbookViewId="0" topLeftCell="A1">
      <selection activeCell="E67" sqref="E67"/>
    </sheetView>
  </sheetViews>
  <sheetFormatPr defaultColWidth="9.33203125" defaultRowHeight="12.75"/>
  <cols>
    <col min="1" max="1" width="5.33203125" style="0" customWidth="1"/>
    <col min="2" max="3" width="4.66015625" style="0" customWidth="1"/>
    <col min="4" max="4" width="17.33203125" style="0" customWidth="1"/>
    <col min="5" max="5" width="12" style="0" customWidth="1"/>
    <col min="6" max="6" width="9" style="0" customWidth="1"/>
    <col min="7" max="10" width="12.66015625" style="0" customWidth="1"/>
    <col min="11" max="11" width="7.5" style="0" customWidth="1"/>
    <col min="12" max="12" width="10.33203125" style="0" customWidth="1"/>
  </cols>
  <sheetData>
    <row r="1" spans="1:12" ht="23.25">
      <c r="A1" s="89" t="s">
        <v>105</v>
      </c>
      <c r="B1" s="89"/>
      <c r="C1" s="89"/>
      <c r="D1" s="89"/>
      <c r="E1" s="89"/>
      <c r="F1" s="86"/>
      <c r="G1" s="86"/>
      <c r="H1" s="86"/>
      <c r="I1" s="86"/>
      <c r="J1" s="86"/>
      <c r="K1" s="86"/>
      <c r="L1" s="86"/>
    </row>
    <row r="2" spans="1:12" ht="12.75">
      <c r="A2" s="90" t="s">
        <v>106</v>
      </c>
      <c r="B2" s="90"/>
      <c r="C2" s="90"/>
      <c r="D2" s="90"/>
      <c r="E2" s="90"/>
      <c r="F2" s="86"/>
      <c r="G2" s="86"/>
      <c r="H2" s="86"/>
      <c r="I2" s="86"/>
      <c r="J2" s="86"/>
      <c r="K2" s="86"/>
      <c r="L2" s="86"/>
    </row>
    <row r="3" spans="1:12" ht="12.75">
      <c r="A3" s="90" t="s">
        <v>47</v>
      </c>
      <c r="B3" s="90"/>
      <c r="C3" s="90"/>
      <c r="D3" s="90"/>
      <c r="E3" s="90"/>
      <c r="F3" s="86"/>
      <c r="G3" s="86"/>
      <c r="H3" s="86"/>
      <c r="I3" s="86"/>
      <c r="J3" s="86"/>
      <c r="K3" s="86"/>
      <c r="L3" s="86"/>
    </row>
    <row r="4" spans="1:12" ht="15.75">
      <c r="A4" s="91" t="str">
        <f>+'Consolidated Income Stmt'!A4:H4</f>
        <v>Quarterly report on consolidated results for the 2nd quarter ended 30.6.2002</v>
      </c>
      <c r="B4" s="91"/>
      <c r="C4" s="91"/>
      <c r="D4" s="91"/>
      <c r="E4" s="91"/>
      <c r="F4" s="86"/>
      <c r="G4" s="86"/>
      <c r="H4" s="86"/>
      <c r="I4" s="86"/>
      <c r="J4" s="86"/>
      <c r="K4" s="86"/>
      <c r="L4" s="86"/>
    </row>
    <row r="5" spans="1:12" ht="15.75">
      <c r="A5" s="85" t="s">
        <v>51</v>
      </c>
      <c r="B5" s="85"/>
      <c r="C5" s="85"/>
      <c r="D5" s="85"/>
      <c r="E5" s="85"/>
      <c r="F5" s="86"/>
      <c r="G5" s="86"/>
      <c r="H5" s="86"/>
      <c r="I5" s="86"/>
      <c r="J5" s="86"/>
      <c r="K5" s="86"/>
      <c r="L5" s="86"/>
    </row>
    <row r="7" spans="1:13" s="17" customFormat="1" ht="12.75">
      <c r="A7" s="21">
        <v>1</v>
      </c>
      <c r="B7" s="14" t="s">
        <v>66</v>
      </c>
      <c r="M7" s="22"/>
    </row>
    <row r="8" spans="1:13" s="17" customFormat="1" ht="12.75">
      <c r="A8" s="21"/>
      <c r="M8" s="22"/>
    </row>
    <row r="9" spans="1:13" s="17" customFormat="1" ht="12.75">
      <c r="A9" s="21"/>
      <c r="B9" s="84" t="s">
        <v>111</v>
      </c>
      <c r="C9" s="84"/>
      <c r="D9" s="84"/>
      <c r="E9" s="84"/>
      <c r="F9" s="84"/>
      <c r="G9" s="84"/>
      <c r="H9" s="84"/>
      <c r="I9" s="84"/>
      <c r="J9" s="84"/>
      <c r="K9" s="84"/>
      <c r="L9" s="84"/>
      <c r="M9" s="22"/>
    </row>
    <row r="10" spans="1:13" s="17" customFormat="1" ht="12.75">
      <c r="A10" s="21"/>
      <c r="B10" s="84"/>
      <c r="C10" s="84"/>
      <c r="D10" s="84"/>
      <c r="E10" s="84"/>
      <c r="F10" s="84"/>
      <c r="G10" s="84"/>
      <c r="H10" s="84"/>
      <c r="I10" s="84"/>
      <c r="J10" s="84"/>
      <c r="K10" s="84"/>
      <c r="L10" s="84"/>
      <c r="M10" s="22"/>
    </row>
    <row r="11" spans="1:13" s="17" customFormat="1" ht="12.75">
      <c r="A11" s="21"/>
      <c r="M11" s="22"/>
    </row>
    <row r="12" spans="1:13" s="17" customFormat="1" ht="12.75">
      <c r="A12" s="21">
        <v>2</v>
      </c>
      <c r="B12" s="14" t="s">
        <v>67</v>
      </c>
      <c r="M12" s="22"/>
    </row>
    <row r="13" spans="1:13" s="17" customFormat="1" ht="12.75">
      <c r="A13" s="21"/>
      <c r="B13" s="14"/>
      <c r="M13" s="22"/>
    </row>
    <row r="14" spans="1:13" s="17" customFormat="1" ht="12.75">
      <c r="A14" s="21"/>
      <c r="B14" s="88" t="s">
        <v>120</v>
      </c>
      <c r="C14" s="88"/>
      <c r="D14" s="88"/>
      <c r="E14" s="88"/>
      <c r="F14" s="88"/>
      <c r="G14" s="88"/>
      <c r="H14" s="88"/>
      <c r="I14" s="88"/>
      <c r="J14" s="88"/>
      <c r="K14" s="88"/>
      <c r="L14" s="88"/>
      <c r="M14" s="22"/>
    </row>
    <row r="15" spans="1:13" s="17" customFormat="1" ht="12.75">
      <c r="A15" s="21"/>
      <c r="B15" s="88"/>
      <c r="C15" s="88"/>
      <c r="D15" s="88"/>
      <c r="E15" s="88"/>
      <c r="F15" s="88"/>
      <c r="G15" s="88"/>
      <c r="H15" s="88"/>
      <c r="I15" s="88"/>
      <c r="J15" s="88"/>
      <c r="K15" s="88"/>
      <c r="L15" s="88"/>
      <c r="M15" s="22"/>
    </row>
    <row r="16" spans="1:13" s="17" customFormat="1" ht="12.75">
      <c r="A16" s="21"/>
      <c r="B16" s="88"/>
      <c r="C16" s="88"/>
      <c r="D16" s="88"/>
      <c r="E16" s="88"/>
      <c r="F16" s="88"/>
      <c r="G16" s="88"/>
      <c r="H16" s="88"/>
      <c r="I16" s="88"/>
      <c r="J16" s="88"/>
      <c r="K16" s="88"/>
      <c r="L16" s="88"/>
      <c r="M16" s="22"/>
    </row>
    <row r="17" spans="1:13" s="17" customFormat="1" ht="12.75">
      <c r="A17" s="21"/>
      <c r="B17" s="88"/>
      <c r="C17" s="88"/>
      <c r="D17" s="88"/>
      <c r="E17" s="88"/>
      <c r="F17" s="88"/>
      <c r="G17" s="88"/>
      <c r="H17" s="88"/>
      <c r="I17" s="88"/>
      <c r="J17" s="88"/>
      <c r="K17" s="88"/>
      <c r="L17" s="88"/>
      <c r="M17" s="22"/>
    </row>
    <row r="18" spans="1:13" s="17" customFormat="1" ht="12.75" hidden="1">
      <c r="A18" s="21"/>
      <c r="M18" s="22"/>
    </row>
    <row r="19" spans="1:13" s="17" customFormat="1" ht="12.75">
      <c r="A19" s="21">
        <v>3</v>
      </c>
      <c r="B19" s="14" t="s">
        <v>68</v>
      </c>
      <c r="M19" s="22"/>
    </row>
    <row r="20" spans="1:13" s="17" customFormat="1" ht="12.75">
      <c r="A20" s="21"/>
      <c r="M20" s="22"/>
    </row>
    <row r="21" spans="1:13" s="17" customFormat="1" ht="12.75">
      <c r="A21" s="21"/>
      <c r="B21" s="17" t="s">
        <v>136</v>
      </c>
      <c r="M21" s="22"/>
    </row>
    <row r="22" spans="1:13" s="17" customFormat="1" ht="12.75">
      <c r="A22" s="21"/>
      <c r="M22" s="22"/>
    </row>
    <row r="23" spans="1:13" s="17" customFormat="1" ht="12.75">
      <c r="A23" s="21">
        <v>4</v>
      </c>
      <c r="B23" s="14" t="s">
        <v>18</v>
      </c>
      <c r="M23" s="22"/>
    </row>
    <row r="24" spans="1:13" s="17" customFormat="1" ht="12.75">
      <c r="A24" s="21"/>
      <c r="B24" s="23"/>
      <c r="C24" s="22"/>
      <c r="D24" s="22"/>
      <c r="E24" s="22"/>
      <c r="F24" s="22"/>
      <c r="G24" s="65" t="s">
        <v>99</v>
      </c>
      <c r="H24" s="65" t="s">
        <v>95</v>
      </c>
      <c r="I24" s="65" t="s">
        <v>97</v>
      </c>
      <c r="J24" s="65" t="s">
        <v>95</v>
      </c>
      <c r="M24" s="22"/>
    </row>
    <row r="25" spans="1:13" s="17" customFormat="1" ht="12.75">
      <c r="A25" s="21"/>
      <c r="B25" s="23"/>
      <c r="C25" s="22"/>
      <c r="D25" s="22"/>
      <c r="E25" s="22"/>
      <c r="F25" s="22"/>
      <c r="G25" s="65" t="s">
        <v>98</v>
      </c>
      <c r="H25" s="65" t="s">
        <v>107</v>
      </c>
      <c r="I25" s="65" t="s">
        <v>96</v>
      </c>
      <c r="J25" s="65" t="s">
        <v>96</v>
      </c>
      <c r="M25" s="22"/>
    </row>
    <row r="26" spans="1:13" s="17" customFormat="1" ht="12.75">
      <c r="A26" s="21"/>
      <c r="B26" s="23"/>
      <c r="C26" s="22"/>
      <c r="D26" s="22"/>
      <c r="E26" s="22"/>
      <c r="F26" s="22"/>
      <c r="G26" s="65" t="s">
        <v>52</v>
      </c>
      <c r="H26" s="65" t="s">
        <v>52</v>
      </c>
      <c r="I26" s="65" t="s">
        <v>52</v>
      </c>
      <c r="J26" s="65" t="s">
        <v>52</v>
      </c>
      <c r="M26" s="22"/>
    </row>
    <row r="27" spans="1:13" s="17" customFormat="1" ht="13.5" thickBot="1">
      <c r="A27" s="21"/>
      <c r="B27" s="22" t="s">
        <v>108</v>
      </c>
      <c r="C27" s="22"/>
      <c r="D27" s="22"/>
      <c r="E27" s="22"/>
      <c r="F27" s="22"/>
      <c r="G27" s="66">
        <v>1212</v>
      </c>
      <c r="H27" s="67">
        <v>2550</v>
      </c>
      <c r="I27" s="66">
        <v>2529</v>
      </c>
      <c r="J27" s="66">
        <v>5100</v>
      </c>
      <c r="M27" s="22"/>
    </row>
    <row r="28" spans="1:13" s="17" customFormat="1" ht="12.75" hidden="1">
      <c r="A28" s="21"/>
      <c r="B28" s="22" t="s">
        <v>100</v>
      </c>
      <c r="C28" s="22"/>
      <c r="D28" s="22"/>
      <c r="E28" s="22"/>
      <c r="F28" s="22"/>
      <c r="G28" s="25">
        <v>0</v>
      </c>
      <c r="H28" s="20" t="s">
        <v>63</v>
      </c>
      <c r="I28" s="26">
        <v>0</v>
      </c>
      <c r="J28" s="26"/>
      <c r="M28" s="22"/>
    </row>
    <row r="29" spans="1:13" s="17" customFormat="1" ht="12.75" hidden="1">
      <c r="A29" s="21"/>
      <c r="B29" s="22" t="s">
        <v>101</v>
      </c>
      <c r="C29" s="22"/>
      <c r="D29" s="22"/>
      <c r="E29" s="22"/>
      <c r="F29" s="22"/>
      <c r="G29" s="25">
        <v>0</v>
      </c>
      <c r="H29" s="20" t="s">
        <v>63</v>
      </c>
      <c r="I29" s="26"/>
      <c r="J29" s="26"/>
      <c r="M29" s="22"/>
    </row>
    <row r="30" spans="1:13" s="17" customFormat="1" ht="13.5" hidden="1" thickBot="1">
      <c r="A30" s="21"/>
      <c r="B30" s="23"/>
      <c r="C30" s="22"/>
      <c r="D30" s="22"/>
      <c r="E30" s="22"/>
      <c r="F30" s="22"/>
      <c r="G30" s="27">
        <f>+SUM(G27:G29)</f>
        <v>1212</v>
      </c>
      <c r="H30" s="27">
        <f>+SUM(H27:H29)</f>
        <v>2550</v>
      </c>
      <c r="I30" s="28">
        <f>+SUM(I27:I29)</f>
        <v>2529</v>
      </c>
      <c r="J30" s="28">
        <f>+SUM(J27:J29)</f>
        <v>5100</v>
      </c>
      <c r="M30" s="22"/>
    </row>
    <row r="31" spans="1:13" s="17" customFormat="1" ht="13.5" thickTop="1">
      <c r="A31" s="21"/>
      <c r="B31" s="23"/>
      <c r="C31" s="22"/>
      <c r="D31" s="22"/>
      <c r="E31" s="22"/>
      <c r="F31" s="22"/>
      <c r="G31" s="29"/>
      <c r="H31" s="29"/>
      <c r="I31" s="30"/>
      <c r="J31" s="30"/>
      <c r="M31" s="22"/>
    </row>
    <row r="32" spans="1:13" s="17" customFormat="1" ht="12.75">
      <c r="A32" s="21"/>
      <c r="B32" s="24" t="s">
        <v>93</v>
      </c>
      <c r="C32" s="87" t="s">
        <v>109</v>
      </c>
      <c r="D32" s="87"/>
      <c r="E32" s="87"/>
      <c r="F32" s="87"/>
      <c r="G32" s="87"/>
      <c r="H32" s="87"/>
      <c r="I32" s="87"/>
      <c r="J32" s="87"/>
      <c r="K32" s="87"/>
      <c r="M32" s="22"/>
    </row>
    <row r="33" spans="1:13" s="17" customFormat="1" ht="12.75">
      <c r="A33" s="21"/>
      <c r="B33" s="32"/>
      <c r="C33" s="87"/>
      <c r="D33" s="87"/>
      <c r="E33" s="87"/>
      <c r="F33" s="87"/>
      <c r="G33" s="87"/>
      <c r="H33" s="87"/>
      <c r="I33" s="87"/>
      <c r="J33" s="87"/>
      <c r="K33" s="87"/>
      <c r="M33" s="22"/>
    </row>
    <row r="34" spans="1:13" s="17" customFormat="1" ht="12.75">
      <c r="A34" s="21"/>
      <c r="B34" s="32"/>
      <c r="C34" s="87"/>
      <c r="D34" s="87"/>
      <c r="E34" s="87"/>
      <c r="F34" s="87"/>
      <c r="G34" s="87"/>
      <c r="H34" s="87"/>
      <c r="I34" s="87"/>
      <c r="J34" s="87"/>
      <c r="K34" s="87"/>
      <c r="M34" s="22"/>
    </row>
    <row r="35" spans="1:13" s="17" customFormat="1" ht="12.75">
      <c r="A35" s="21"/>
      <c r="B35" s="32"/>
      <c r="C35" s="31"/>
      <c r="D35" s="31"/>
      <c r="E35" s="31"/>
      <c r="F35" s="31"/>
      <c r="G35" s="31"/>
      <c r="H35" s="31"/>
      <c r="I35" s="31"/>
      <c r="J35" s="31"/>
      <c r="K35" s="31"/>
      <c r="M35" s="22"/>
    </row>
    <row r="36" spans="1:13" s="17" customFormat="1" ht="12.75">
      <c r="A36" s="21"/>
      <c r="B36" s="21" t="s">
        <v>103</v>
      </c>
      <c r="C36" s="17" t="s">
        <v>104</v>
      </c>
      <c r="D36" s="22"/>
      <c r="E36" s="22"/>
      <c r="F36" s="22"/>
      <c r="G36" s="22"/>
      <c r="H36" s="22"/>
      <c r="I36" s="22"/>
      <c r="J36" s="22"/>
      <c r="M36" s="22"/>
    </row>
    <row r="37" spans="1:13" s="17" customFormat="1" ht="12.75">
      <c r="A37" s="21"/>
      <c r="D37" s="22"/>
      <c r="E37" s="22"/>
      <c r="F37" s="22"/>
      <c r="G37" s="22"/>
      <c r="H37" s="22"/>
      <c r="I37" s="22"/>
      <c r="J37" s="22"/>
      <c r="M37" s="22"/>
    </row>
    <row r="38" spans="1:13" s="17" customFormat="1" ht="12.75">
      <c r="A38" s="21">
        <v>5</v>
      </c>
      <c r="B38" s="14" t="s">
        <v>69</v>
      </c>
      <c r="M38" s="22"/>
    </row>
    <row r="39" spans="1:13" s="17" customFormat="1" ht="12.75">
      <c r="A39" s="21"/>
      <c r="M39" s="22"/>
    </row>
    <row r="40" spans="1:13" s="17" customFormat="1" ht="12.75">
      <c r="A40" s="21"/>
      <c r="B40" s="17" t="s">
        <v>137</v>
      </c>
      <c r="M40" s="22"/>
    </row>
    <row r="41" spans="1:13" s="17" customFormat="1" ht="12.75">
      <c r="A41" s="21"/>
      <c r="M41" s="22"/>
    </row>
    <row r="42" spans="1:13" s="17" customFormat="1" ht="12.75">
      <c r="A42" s="21">
        <v>6</v>
      </c>
      <c r="B42" s="14" t="s">
        <v>70</v>
      </c>
      <c r="M42" s="22"/>
    </row>
    <row r="43" spans="1:13" s="17" customFormat="1" ht="12.75">
      <c r="A43" s="21"/>
      <c r="M43" s="22"/>
    </row>
    <row r="44" spans="1:13" s="17" customFormat="1" ht="12.75">
      <c r="A44" s="21"/>
      <c r="B44" s="17" t="s">
        <v>138</v>
      </c>
      <c r="M44" s="22"/>
    </row>
    <row r="45" spans="1:13" s="17" customFormat="1" ht="12.75">
      <c r="A45" s="21"/>
      <c r="M45" s="22"/>
    </row>
    <row r="46" spans="1:13" s="17" customFormat="1" ht="12.75">
      <c r="A46" s="21">
        <v>7</v>
      </c>
      <c r="B46" s="14" t="s">
        <v>71</v>
      </c>
      <c r="M46" s="22"/>
    </row>
    <row r="47" spans="1:13" s="17" customFormat="1" ht="12.75">
      <c r="A47" s="21"/>
      <c r="M47" s="22"/>
    </row>
    <row r="48" spans="1:13" s="17" customFormat="1" ht="12.75">
      <c r="A48" s="21"/>
      <c r="B48" s="17" t="s">
        <v>139</v>
      </c>
      <c r="M48" s="22"/>
    </row>
    <row r="49" spans="1:13" s="17" customFormat="1" ht="12.75">
      <c r="A49" s="21"/>
      <c r="M49" s="22"/>
    </row>
    <row r="50" spans="1:13" s="17" customFormat="1" ht="12.75">
      <c r="A50" s="21">
        <v>8</v>
      </c>
      <c r="B50" s="14" t="s">
        <v>72</v>
      </c>
      <c r="M50" s="22"/>
    </row>
    <row r="51" spans="1:13" s="17" customFormat="1" ht="12.75">
      <c r="A51" s="21"/>
      <c r="M51" s="22"/>
    </row>
    <row r="52" spans="1:13" s="17" customFormat="1" ht="12.75">
      <c r="A52" s="21"/>
      <c r="B52" s="17" t="s">
        <v>117</v>
      </c>
      <c r="M52" s="22"/>
    </row>
    <row r="53" spans="1:13" s="17" customFormat="1" ht="12.75">
      <c r="A53" s="21"/>
      <c r="M53" s="22"/>
    </row>
    <row r="54" spans="1:13" s="17" customFormat="1" ht="12.75">
      <c r="A54" s="21"/>
      <c r="B54" s="33" t="s">
        <v>110</v>
      </c>
      <c r="C54" s="88" t="s">
        <v>123</v>
      </c>
      <c r="D54" s="88"/>
      <c r="E54" s="88"/>
      <c r="F54" s="88"/>
      <c r="G54" s="88"/>
      <c r="H54" s="88"/>
      <c r="I54" s="88"/>
      <c r="J54" s="88"/>
      <c r="K54" s="88"/>
      <c r="L54" s="88"/>
      <c r="M54" s="19"/>
    </row>
    <row r="55" spans="1:13" s="17" customFormat="1" ht="12.75">
      <c r="A55" s="21"/>
      <c r="B55" s="19"/>
      <c r="C55" s="88"/>
      <c r="D55" s="88"/>
      <c r="E55" s="88"/>
      <c r="F55" s="88"/>
      <c r="G55" s="88"/>
      <c r="H55" s="88"/>
      <c r="I55" s="88"/>
      <c r="J55" s="88"/>
      <c r="K55" s="88"/>
      <c r="L55" s="88"/>
      <c r="M55" s="19"/>
    </row>
    <row r="56" spans="1:13" s="17" customFormat="1" ht="12.75">
      <c r="A56" s="21"/>
      <c r="B56" s="19"/>
      <c r="C56" s="88"/>
      <c r="D56" s="88"/>
      <c r="E56" s="88"/>
      <c r="F56" s="88"/>
      <c r="G56" s="88"/>
      <c r="H56" s="88"/>
      <c r="I56" s="88"/>
      <c r="J56" s="88"/>
      <c r="K56" s="88"/>
      <c r="L56" s="88"/>
      <c r="M56" s="19"/>
    </row>
    <row r="57" spans="1:13" s="17" customFormat="1" ht="12.75">
      <c r="A57" s="21"/>
      <c r="B57" s="19"/>
      <c r="C57" s="88"/>
      <c r="D57" s="88"/>
      <c r="E57" s="88"/>
      <c r="F57" s="88"/>
      <c r="G57" s="88"/>
      <c r="H57" s="88"/>
      <c r="I57" s="88"/>
      <c r="J57" s="88"/>
      <c r="K57" s="88"/>
      <c r="L57" s="88"/>
      <c r="M57" s="19"/>
    </row>
    <row r="58" spans="1:13" s="17" customFormat="1" ht="12.75">
      <c r="A58" s="21"/>
      <c r="M58" s="22"/>
    </row>
    <row r="59" spans="1:2" ht="12.75">
      <c r="A59" s="21" t="s">
        <v>134</v>
      </c>
      <c r="B59" s="42" t="s">
        <v>124</v>
      </c>
    </row>
    <row r="60" spans="1:2" ht="12.75">
      <c r="A60" s="41"/>
      <c r="B60" s="42"/>
    </row>
    <row r="61" spans="1:2" ht="12.75">
      <c r="A61" s="41"/>
      <c r="B61" s="43" t="s">
        <v>125</v>
      </c>
    </row>
    <row r="62" ht="12.75">
      <c r="A62" s="41"/>
    </row>
    <row r="63" spans="1:2" ht="12.75">
      <c r="A63" s="21" t="s">
        <v>135</v>
      </c>
      <c r="B63" s="42" t="s">
        <v>126</v>
      </c>
    </row>
    <row r="64" ht="12.75">
      <c r="A64" s="41"/>
    </row>
    <row r="65" spans="1:9" ht="38.25">
      <c r="A65" s="41"/>
      <c r="B65" s="44"/>
      <c r="C65" s="45"/>
      <c r="D65" s="45"/>
      <c r="E65" s="45"/>
      <c r="F65" s="53"/>
      <c r="G65" s="64" t="s">
        <v>127</v>
      </c>
      <c r="H65" s="58" t="s">
        <v>128</v>
      </c>
      <c r="I65" s="59" t="s">
        <v>129</v>
      </c>
    </row>
    <row r="66" spans="1:9" ht="12.75">
      <c r="A66" s="41"/>
      <c r="B66" s="49" t="s">
        <v>130</v>
      </c>
      <c r="C66" s="50"/>
      <c r="D66" s="50"/>
      <c r="E66" s="50"/>
      <c r="F66" s="55"/>
      <c r="G66" s="58" t="s">
        <v>131</v>
      </c>
      <c r="H66" s="58" t="s">
        <v>131</v>
      </c>
      <c r="I66" s="58" t="s">
        <v>131</v>
      </c>
    </row>
    <row r="67" spans="2:9" s="40" customFormat="1" ht="15" customHeight="1">
      <c r="B67" s="51" t="s">
        <v>132</v>
      </c>
      <c r="C67" s="52"/>
      <c r="D67" s="52"/>
      <c r="E67" s="52"/>
      <c r="F67" s="62"/>
      <c r="G67" s="60">
        <v>6000</v>
      </c>
      <c r="H67" s="60">
        <v>2623</v>
      </c>
      <c r="I67" s="60">
        <f>+G67-H67</f>
        <v>3377</v>
      </c>
    </row>
    <row r="68" spans="1:9" s="47" customFormat="1" ht="12.75">
      <c r="A68" s="46"/>
      <c r="B68" s="96" t="s">
        <v>158</v>
      </c>
      <c r="C68" s="97"/>
      <c r="D68" s="97"/>
      <c r="E68" s="97"/>
      <c r="F68" s="63"/>
      <c r="G68" s="60">
        <v>2770</v>
      </c>
      <c r="H68" s="60">
        <v>322</v>
      </c>
      <c r="I68" s="60">
        <f>+G68-H68</f>
        <v>2448</v>
      </c>
    </row>
    <row r="69" spans="1:9" s="40" customFormat="1" ht="15" customHeight="1">
      <c r="A69" s="48"/>
      <c r="B69" s="56" t="s">
        <v>141</v>
      </c>
      <c r="C69" s="57"/>
      <c r="D69" s="57"/>
      <c r="E69" s="57"/>
      <c r="F69" s="54"/>
      <c r="G69" s="60">
        <v>1500</v>
      </c>
      <c r="H69" s="60">
        <v>848</v>
      </c>
      <c r="I69" s="60">
        <f>+G69-H69</f>
        <v>652</v>
      </c>
    </row>
    <row r="70" spans="1:9" s="40" customFormat="1" ht="12.75">
      <c r="A70" s="48"/>
      <c r="B70" s="98" t="s">
        <v>133</v>
      </c>
      <c r="C70" s="99"/>
      <c r="D70" s="99"/>
      <c r="E70" s="99"/>
      <c r="F70" s="54"/>
      <c r="G70" s="61">
        <f>SUM(G67:G69)</f>
        <v>10270</v>
      </c>
      <c r="H70" s="61">
        <f>SUM(H67:H69)</f>
        <v>3793</v>
      </c>
      <c r="I70" s="61">
        <f>SUM(I67:I69)</f>
        <v>6477</v>
      </c>
    </row>
    <row r="71" spans="1:13" s="17" customFormat="1" ht="12.75">
      <c r="A71" s="21"/>
      <c r="M71" s="22"/>
    </row>
    <row r="72" spans="1:13" s="17" customFormat="1" ht="12.75">
      <c r="A72" s="21">
        <v>10</v>
      </c>
      <c r="B72" s="14" t="s">
        <v>73</v>
      </c>
      <c r="M72" s="22"/>
    </row>
    <row r="73" spans="1:13" s="17" customFormat="1" ht="12.75">
      <c r="A73" s="21"/>
      <c r="M73" s="22"/>
    </row>
    <row r="74" spans="1:13" s="17" customFormat="1" ht="12.75">
      <c r="A74" s="21"/>
      <c r="B74" s="17" t="s">
        <v>53</v>
      </c>
      <c r="M74" s="22"/>
    </row>
    <row r="75" spans="1:13" s="17" customFormat="1" ht="12.75">
      <c r="A75" s="21"/>
      <c r="M75" s="22"/>
    </row>
    <row r="76" spans="1:13" s="17" customFormat="1" ht="12.75">
      <c r="A76" s="21">
        <v>11</v>
      </c>
      <c r="B76" s="14" t="s">
        <v>74</v>
      </c>
      <c r="M76" s="22"/>
    </row>
    <row r="77" spans="1:13" s="17" customFormat="1" ht="12.75">
      <c r="A77" s="21"/>
      <c r="M77" s="22"/>
    </row>
    <row r="78" spans="1:12" s="22" customFormat="1" ht="12.75">
      <c r="A78" s="24"/>
      <c r="B78" s="95" t="s">
        <v>140</v>
      </c>
      <c r="C78" s="95"/>
      <c r="D78" s="95"/>
      <c r="E78" s="95"/>
      <c r="F78" s="95"/>
      <c r="G78" s="95"/>
      <c r="H78" s="95"/>
      <c r="I78" s="95"/>
      <c r="J78" s="95"/>
      <c r="K78" s="95"/>
      <c r="L78" s="95"/>
    </row>
    <row r="79" spans="1:12" s="22" customFormat="1" ht="12.75">
      <c r="A79" s="24"/>
      <c r="B79" s="95"/>
      <c r="C79" s="95"/>
      <c r="D79" s="95"/>
      <c r="E79" s="95"/>
      <c r="F79" s="95"/>
      <c r="G79" s="95"/>
      <c r="H79" s="95"/>
      <c r="I79" s="95"/>
      <c r="J79" s="95"/>
      <c r="K79" s="95"/>
      <c r="L79" s="95"/>
    </row>
    <row r="80" spans="1:13" s="17" customFormat="1" ht="12.75">
      <c r="A80" s="21"/>
      <c r="M80" s="22"/>
    </row>
    <row r="81" spans="1:13" s="17" customFormat="1" ht="12.75">
      <c r="A81" s="21">
        <v>12</v>
      </c>
      <c r="B81" s="14" t="s">
        <v>75</v>
      </c>
      <c r="M81" s="22"/>
    </row>
    <row r="82" spans="1:13" s="17" customFormat="1" ht="12.75">
      <c r="A82" s="21"/>
      <c r="J82" s="21"/>
      <c r="M82" s="22"/>
    </row>
    <row r="83" spans="1:13" s="17" customFormat="1" ht="12.75">
      <c r="A83" s="21"/>
      <c r="B83" s="22" t="s">
        <v>142</v>
      </c>
      <c r="C83" s="22"/>
      <c r="D83" s="22"/>
      <c r="E83" s="22"/>
      <c r="F83" s="22"/>
      <c r="J83" s="21"/>
      <c r="M83" s="22"/>
    </row>
    <row r="84" spans="1:13" s="17" customFormat="1" ht="12.75">
      <c r="A84" s="21"/>
      <c r="B84" s="22"/>
      <c r="C84" s="22"/>
      <c r="D84" s="22"/>
      <c r="E84" s="22"/>
      <c r="F84" s="22"/>
      <c r="H84" s="22"/>
      <c r="J84" s="21"/>
      <c r="M84" s="22"/>
    </row>
    <row r="85" spans="1:13" s="17" customFormat="1" ht="12.75">
      <c r="A85" s="21"/>
      <c r="B85" s="23" t="s">
        <v>152</v>
      </c>
      <c r="C85" s="22"/>
      <c r="D85" s="22"/>
      <c r="E85" s="22"/>
      <c r="F85" s="22"/>
      <c r="G85" s="24" t="s">
        <v>52</v>
      </c>
      <c r="H85" s="22"/>
      <c r="J85" s="21"/>
      <c r="M85" s="22"/>
    </row>
    <row r="86" spans="1:13" s="17" customFormat="1" ht="12.75">
      <c r="A86" s="21"/>
      <c r="B86" s="22" t="s">
        <v>151</v>
      </c>
      <c r="C86" s="22"/>
      <c r="D86" s="22"/>
      <c r="E86" s="22"/>
      <c r="F86" s="22"/>
      <c r="G86" s="73"/>
      <c r="H86" s="22"/>
      <c r="J86" s="21"/>
      <c r="M86" s="22"/>
    </row>
    <row r="87" spans="1:13" s="17" customFormat="1" ht="13.5" hidden="1" thickBot="1">
      <c r="A87" s="21"/>
      <c r="G87" s="72">
        <v>405849</v>
      </c>
      <c r="M87" s="22"/>
    </row>
    <row r="88" spans="1:13" s="17" customFormat="1" ht="13.5" hidden="1" thickTop="1">
      <c r="A88" s="21"/>
      <c r="B88" s="22" t="s">
        <v>153</v>
      </c>
      <c r="G88" s="69">
        <v>-82569</v>
      </c>
      <c r="M88" s="22"/>
    </row>
    <row r="89" spans="1:13" s="17" customFormat="1" ht="13.5" thickBot="1">
      <c r="A89" s="21"/>
      <c r="B89" s="22" t="s">
        <v>157</v>
      </c>
      <c r="G89" s="74">
        <f>SUM(G87:G88)</f>
        <v>323280</v>
      </c>
      <c r="M89" s="22"/>
    </row>
    <row r="90" spans="1:13" s="17" customFormat="1" ht="13.5" thickTop="1">
      <c r="A90" s="21"/>
      <c r="B90" s="22"/>
      <c r="G90" s="70"/>
      <c r="M90" s="22"/>
    </row>
    <row r="91" spans="1:13" s="17" customFormat="1" ht="12.75">
      <c r="A91" s="21"/>
      <c r="B91" s="23" t="s">
        <v>150</v>
      </c>
      <c r="C91" s="22"/>
      <c r="D91" s="22"/>
      <c r="E91" s="22"/>
      <c r="F91" s="22"/>
      <c r="G91" s="20" t="s">
        <v>52</v>
      </c>
      <c r="H91" s="22"/>
      <c r="J91" s="21"/>
      <c r="M91" s="22"/>
    </row>
    <row r="92" spans="1:13" s="17" customFormat="1" ht="12.75">
      <c r="A92" s="21"/>
      <c r="B92" s="22" t="s">
        <v>151</v>
      </c>
      <c r="C92" s="22"/>
      <c r="D92" s="22"/>
      <c r="E92" s="22"/>
      <c r="F92" s="22"/>
      <c r="G92" s="20"/>
      <c r="H92" s="22"/>
      <c r="J92" s="21"/>
      <c r="M92" s="22"/>
    </row>
    <row r="93" spans="1:13" s="17" customFormat="1" ht="13.5" thickBot="1">
      <c r="A93" s="21"/>
      <c r="B93" s="22" t="s">
        <v>156</v>
      </c>
      <c r="C93" s="22"/>
      <c r="D93" s="22"/>
      <c r="E93" s="22"/>
      <c r="F93" s="22"/>
      <c r="G93" s="71">
        <f>-G88</f>
        <v>82569</v>
      </c>
      <c r="H93" s="22"/>
      <c r="J93" s="21"/>
      <c r="M93" s="22"/>
    </row>
    <row r="94" spans="1:13" s="17" customFormat="1" ht="13.5" thickTop="1">
      <c r="A94" s="21"/>
      <c r="B94" s="22"/>
      <c r="C94" s="22"/>
      <c r="D94" s="22"/>
      <c r="E94" s="22"/>
      <c r="F94" s="22"/>
      <c r="G94" s="68"/>
      <c r="H94" s="22"/>
      <c r="J94" s="21"/>
      <c r="M94" s="22"/>
    </row>
    <row r="95" spans="1:13" s="17" customFormat="1" ht="12.75">
      <c r="A95" s="21">
        <v>13</v>
      </c>
      <c r="B95" s="14" t="s">
        <v>76</v>
      </c>
      <c r="M95" s="22"/>
    </row>
    <row r="96" spans="1:13" s="17" customFormat="1" ht="12.75">
      <c r="A96" s="21"/>
      <c r="M96" s="22"/>
    </row>
    <row r="97" spans="1:13" s="17" customFormat="1" ht="12.75">
      <c r="A97" s="21"/>
      <c r="B97" s="17" t="s">
        <v>118</v>
      </c>
      <c r="M97" s="22"/>
    </row>
    <row r="98" spans="1:13" s="17" customFormat="1" ht="12.75">
      <c r="A98" s="21"/>
      <c r="M98" s="22"/>
    </row>
    <row r="99" spans="1:13" s="17" customFormat="1" ht="12.75">
      <c r="A99" s="21">
        <v>14</v>
      </c>
      <c r="B99" s="14" t="s">
        <v>77</v>
      </c>
      <c r="M99" s="22"/>
    </row>
    <row r="100" spans="1:13" s="17" customFormat="1" ht="12.75">
      <c r="A100" s="21"/>
      <c r="M100" s="22"/>
    </row>
    <row r="101" spans="1:13" s="17" customFormat="1" ht="12.75">
      <c r="A101" s="21"/>
      <c r="B101" s="17" t="s">
        <v>54</v>
      </c>
      <c r="M101" s="22"/>
    </row>
    <row r="102" spans="1:13" s="17" customFormat="1" ht="12.75">
      <c r="A102" s="21"/>
      <c r="M102" s="22"/>
    </row>
    <row r="103" spans="1:13" s="17" customFormat="1" ht="12.75">
      <c r="A103" s="21">
        <v>15</v>
      </c>
      <c r="B103" s="14" t="s">
        <v>78</v>
      </c>
      <c r="M103" s="22"/>
    </row>
    <row r="104" spans="1:13" s="17" customFormat="1" ht="12.75">
      <c r="A104" s="21"/>
      <c r="M104" s="22"/>
    </row>
    <row r="105" spans="1:13" s="17" customFormat="1" ht="12.75">
      <c r="A105" s="21"/>
      <c r="B105" s="17" t="s">
        <v>119</v>
      </c>
      <c r="M105" s="22"/>
    </row>
    <row r="106" spans="1:13" s="17" customFormat="1" ht="12.75">
      <c r="A106" s="21"/>
      <c r="M106" s="22"/>
    </row>
    <row r="107" spans="1:13" s="17" customFormat="1" ht="12.75">
      <c r="A107" s="21">
        <v>16</v>
      </c>
      <c r="B107" s="14" t="s">
        <v>79</v>
      </c>
      <c r="M107" s="22"/>
    </row>
    <row r="108" spans="1:13" s="17" customFormat="1" ht="12.75">
      <c r="A108" s="21"/>
      <c r="M108" s="22"/>
    </row>
    <row r="109" spans="1:12" s="22" customFormat="1" ht="12.75">
      <c r="A109" s="24"/>
      <c r="B109" s="95" t="s">
        <v>55</v>
      </c>
      <c r="C109" s="95"/>
      <c r="D109" s="95"/>
      <c r="E109" s="95"/>
      <c r="F109" s="95"/>
      <c r="G109" s="95"/>
      <c r="H109" s="95"/>
      <c r="I109" s="95"/>
      <c r="J109" s="95"/>
      <c r="K109" s="95"/>
      <c r="L109" s="95"/>
    </row>
    <row r="110" spans="1:12" s="22" customFormat="1" ht="12.75">
      <c r="A110" s="24"/>
      <c r="B110" s="95"/>
      <c r="C110" s="95"/>
      <c r="D110" s="95"/>
      <c r="E110" s="95"/>
      <c r="F110" s="95"/>
      <c r="G110" s="95"/>
      <c r="H110" s="95"/>
      <c r="I110" s="95"/>
      <c r="J110" s="95"/>
      <c r="K110" s="95"/>
      <c r="L110" s="95"/>
    </row>
    <row r="111" spans="1:13" s="17" customFormat="1" ht="12.75">
      <c r="A111" s="21"/>
      <c r="M111" s="22"/>
    </row>
    <row r="112" spans="1:13" s="17" customFormat="1" ht="12.75">
      <c r="A112" s="21">
        <v>17</v>
      </c>
      <c r="B112" s="14" t="s">
        <v>80</v>
      </c>
      <c r="M112" s="22"/>
    </row>
    <row r="113" spans="1:13" s="17" customFormat="1" ht="12.75">
      <c r="A113" s="21"/>
      <c r="M113" s="22"/>
    </row>
    <row r="114" spans="1:13" s="17" customFormat="1" ht="12.75">
      <c r="A114" s="21"/>
      <c r="B114" s="17" t="s">
        <v>149</v>
      </c>
      <c r="M114" s="22"/>
    </row>
    <row r="115" spans="1:13" s="17" customFormat="1" ht="12.75">
      <c r="A115" s="21"/>
      <c r="M115" s="22"/>
    </row>
    <row r="116" spans="1:13" s="17" customFormat="1" ht="12.75">
      <c r="A116" s="21">
        <v>18</v>
      </c>
      <c r="B116" s="14" t="s">
        <v>56</v>
      </c>
      <c r="M116" s="22"/>
    </row>
    <row r="117" spans="1:13" s="17" customFormat="1" ht="12.75">
      <c r="A117" s="21"/>
      <c r="B117" s="14"/>
      <c r="M117" s="22"/>
    </row>
    <row r="118" spans="1:13" s="17" customFormat="1" ht="44.25" customHeight="1">
      <c r="A118" s="21"/>
      <c r="B118" s="88" t="s">
        <v>155</v>
      </c>
      <c r="C118" s="88"/>
      <c r="D118" s="88"/>
      <c r="E118" s="88"/>
      <c r="F118" s="88"/>
      <c r="G118" s="88"/>
      <c r="H118" s="88"/>
      <c r="I118" s="88"/>
      <c r="J118" s="88"/>
      <c r="K118" s="88"/>
      <c r="L118" s="88"/>
      <c r="M118" s="22"/>
    </row>
    <row r="119" spans="1:13" s="17" customFormat="1" ht="12.75">
      <c r="A119" s="21"/>
      <c r="B119" s="16"/>
      <c r="C119" s="16"/>
      <c r="D119" s="16"/>
      <c r="E119" s="16"/>
      <c r="F119" s="16"/>
      <c r="G119" s="16"/>
      <c r="H119" s="16"/>
      <c r="I119" s="16"/>
      <c r="J119" s="16"/>
      <c r="K119" s="16"/>
      <c r="L119" s="16"/>
      <c r="M119" s="22"/>
    </row>
    <row r="120" spans="1:13" s="17" customFormat="1" ht="12.75">
      <c r="A120" s="21">
        <v>19</v>
      </c>
      <c r="B120" s="14" t="s">
        <v>81</v>
      </c>
      <c r="M120" s="22"/>
    </row>
    <row r="121" spans="1:13" s="17" customFormat="1" ht="12.75">
      <c r="A121" s="21"/>
      <c r="M121" s="22"/>
    </row>
    <row r="122" spans="1:12" s="22" customFormat="1" ht="12.75" customHeight="1">
      <c r="A122" s="24"/>
      <c r="B122" s="94" t="s">
        <v>154</v>
      </c>
      <c r="C122" s="94"/>
      <c r="D122" s="94"/>
      <c r="E122" s="94"/>
      <c r="F122" s="94"/>
      <c r="G122" s="94"/>
      <c r="H122" s="94"/>
      <c r="I122" s="94"/>
      <c r="J122" s="94"/>
      <c r="K122" s="94"/>
      <c r="L122" s="94"/>
    </row>
    <row r="123" spans="1:12" s="22" customFormat="1" ht="12.75">
      <c r="A123" s="24"/>
      <c r="B123" s="94"/>
      <c r="C123" s="94"/>
      <c r="D123" s="94"/>
      <c r="E123" s="94"/>
      <c r="F123" s="94"/>
      <c r="G123" s="94"/>
      <c r="H123" s="94"/>
      <c r="I123" s="94"/>
      <c r="J123" s="94"/>
      <c r="K123" s="94"/>
      <c r="L123" s="94"/>
    </row>
    <row r="124" spans="1:12" s="22" customFormat="1" ht="12.75">
      <c r="A124" s="24"/>
      <c r="B124" s="94"/>
      <c r="C124" s="94"/>
      <c r="D124" s="94"/>
      <c r="E124" s="94"/>
      <c r="F124" s="94"/>
      <c r="G124" s="94"/>
      <c r="H124" s="94"/>
      <c r="I124" s="94"/>
      <c r="J124" s="94"/>
      <c r="K124" s="94"/>
      <c r="L124" s="94"/>
    </row>
    <row r="125" spans="1:12" s="22" customFormat="1" ht="39" customHeight="1">
      <c r="A125" s="24"/>
      <c r="B125" s="94"/>
      <c r="C125" s="94"/>
      <c r="D125" s="94"/>
      <c r="E125" s="94"/>
      <c r="F125" s="94"/>
      <c r="G125" s="94"/>
      <c r="H125" s="94"/>
      <c r="I125" s="94"/>
      <c r="J125" s="94"/>
      <c r="K125" s="94"/>
      <c r="L125" s="94"/>
    </row>
    <row r="126" spans="1:13" s="17" customFormat="1" ht="12.75" hidden="1">
      <c r="A126" s="21"/>
      <c r="M126" s="22"/>
    </row>
    <row r="127" spans="1:13" s="17" customFormat="1" ht="12.75">
      <c r="A127" s="21"/>
      <c r="M127" s="22"/>
    </row>
    <row r="128" spans="1:13" s="17" customFormat="1" ht="12.75">
      <c r="A128" s="21">
        <v>20</v>
      </c>
      <c r="B128" s="14" t="s">
        <v>82</v>
      </c>
      <c r="H128" s="17" t="s">
        <v>121</v>
      </c>
      <c r="M128" s="22"/>
    </row>
    <row r="129" spans="1:13" s="17" customFormat="1" ht="12.75">
      <c r="A129" s="21"/>
      <c r="M129" s="22"/>
    </row>
    <row r="130" spans="1:13" s="17" customFormat="1" ht="12.75">
      <c r="A130" s="21"/>
      <c r="B130" s="17" t="s">
        <v>57</v>
      </c>
      <c r="M130" s="22"/>
    </row>
    <row r="131" spans="1:13" s="17" customFormat="1" ht="12.75">
      <c r="A131" s="21"/>
      <c r="M131" s="22"/>
    </row>
    <row r="132" spans="1:13" s="17" customFormat="1" ht="12.75">
      <c r="A132" s="21">
        <v>21</v>
      </c>
      <c r="B132" s="14" t="s">
        <v>58</v>
      </c>
      <c r="M132" s="22"/>
    </row>
    <row r="133" spans="1:13" s="17" customFormat="1" ht="12.75">
      <c r="A133" s="21"/>
      <c r="M133" s="22"/>
    </row>
    <row r="134" spans="1:13" s="17" customFormat="1" ht="12.75">
      <c r="A134" s="21"/>
      <c r="B134" s="17" t="s">
        <v>115</v>
      </c>
      <c r="M134" s="22"/>
    </row>
    <row r="136" ht="12.75">
      <c r="A136" t="s">
        <v>59</v>
      </c>
    </row>
    <row r="140" ht="12.75">
      <c r="A140" t="s">
        <v>87</v>
      </c>
    </row>
    <row r="141" ht="12.75">
      <c r="A141" t="s">
        <v>86</v>
      </c>
    </row>
    <row r="143" ht="12.75">
      <c r="A143" t="s">
        <v>60</v>
      </c>
    </row>
    <row r="145" spans="1:4" ht="12.75">
      <c r="A145" t="s">
        <v>61</v>
      </c>
      <c r="B145" s="92" t="s">
        <v>143</v>
      </c>
      <c r="C145" s="93"/>
      <c r="D145" s="93"/>
    </row>
  </sheetData>
  <mergeCells count="16">
    <mergeCell ref="B145:D145"/>
    <mergeCell ref="B122:L125"/>
    <mergeCell ref="C54:L57"/>
    <mergeCell ref="B78:L79"/>
    <mergeCell ref="B109:L110"/>
    <mergeCell ref="B68:E68"/>
    <mergeCell ref="B70:E70"/>
    <mergeCell ref="B118:L118"/>
    <mergeCell ref="A1:L1"/>
    <mergeCell ref="A2:L2"/>
    <mergeCell ref="A3:L3"/>
    <mergeCell ref="A4:L4"/>
    <mergeCell ref="B9:L10"/>
    <mergeCell ref="A5:L5"/>
    <mergeCell ref="C32:K34"/>
    <mergeCell ref="B14:L17"/>
  </mergeCells>
  <printOptions/>
  <pageMargins left="0.75" right="0.5" top="1" bottom="1" header="0.5" footer="0.5"/>
  <pageSetup fitToHeight="3" fitToWidth="1"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K &amp; N Kenanga Bhd</cp:lastModifiedBy>
  <cp:lastPrinted>2002-08-29T07:04:16Z</cp:lastPrinted>
  <dcterms:created xsi:type="dcterms:W3CDTF">2001-10-16T10:02:43Z</dcterms:created>
  <dcterms:modified xsi:type="dcterms:W3CDTF">2002-08-30T09:50:04Z</dcterms:modified>
  <cp:category/>
  <cp:version/>
  <cp:contentType/>
  <cp:contentStatus/>
</cp:coreProperties>
</file>